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2\1. Atividades e Resultados - Planilha de Produção\"/>
    </mc:Choice>
  </mc:AlternateContent>
  <xr:revisionPtr revIDLastSave="0" documentId="13_ncr:1_{6B4B6F63-DFF9-4972-828B-F8F744629998}" xr6:coauthVersionLast="47" xr6:coauthVersionMax="47" xr10:uidLastSave="{00000000-0000-0000-0000-000000000000}"/>
  <bookViews>
    <workbookView xWindow="-24120" yWindow="-120" windowWidth="24240" windowHeight="13140" activeTab="1" xr2:uid="{00000000-000D-0000-FFFF-FFFF00000000}"/>
  </bookViews>
  <sheets>
    <sheet name="Atividades e Resultados" sheetId="2" r:id="rId1"/>
    <sheet name="Atividades e Resultados novo" sheetId="3" r:id="rId2"/>
  </sheets>
  <definedNames>
    <definedName name="_xlnm.Print_Area" localSheetId="1">'Atividades e Resultados novo'!$A$1:$Q$136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0" i="3" l="1"/>
  <c r="N113" i="3"/>
  <c r="O78" i="3"/>
  <c r="O55" i="3"/>
  <c r="O54" i="3"/>
  <c r="O48" i="3"/>
  <c r="O46" i="3"/>
  <c r="O42" i="3"/>
  <c r="O41" i="3"/>
  <c r="O28" i="3"/>
  <c r="O23" i="3"/>
  <c r="O18" i="3"/>
  <c r="O17" i="3"/>
  <c r="O11" i="3"/>
  <c r="O10" i="3"/>
  <c r="O9" i="3"/>
  <c r="M100" i="3" l="1"/>
  <c r="M113" i="3"/>
  <c r="L113" i="3"/>
  <c r="L100" i="3"/>
  <c r="P78" i="3"/>
  <c r="O115" i="3"/>
  <c r="O101" i="3"/>
  <c r="K100" i="3"/>
  <c r="K113" i="3"/>
  <c r="P55" i="3"/>
  <c r="P54" i="3"/>
  <c r="Q78" i="3" l="1"/>
  <c r="H113" i="3"/>
  <c r="I113" i="3"/>
  <c r="J113" i="3"/>
  <c r="J100" i="3"/>
  <c r="Q55" i="3"/>
  <c r="Q54" i="3"/>
  <c r="O47" i="3"/>
  <c r="O44" i="3"/>
  <c r="O45" i="3"/>
  <c r="O43" i="3"/>
  <c r="O113" i="3" l="1"/>
  <c r="O100" i="3"/>
  <c r="I100" i="3"/>
  <c r="O24" i="3"/>
  <c r="P101" i="3"/>
  <c r="P100" i="3" s="1"/>
  <c r="H100" i="3"/>
  <c r="P115" i="3"/>
  <c r="P113" i="3" s="1"/>
  <c r="G113" i="3"/>
  <c r="G100" i="3"/>
  <c r="O29" i="3"/>
  <c r="F113" i="3"/>
  <c r="F10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P48" i="3"/>
  <c r="P46" i="3"/>
  <c r="P42" i="3"/>
  <c r="P41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P23" i="3"/>
  <c r="P24" i="3" s="1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P18" i="3"/>
  <c r="P17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P11" i="3"/>
  <c r="P10" i="3"/>
  <c r="P9" i="3"/>
  <c r="Q100" i="3" l="1"/>
  <c r="Q113" i="3"/>
  <c r="Q101" i="3"/>
  <c r="Q115" i="3"/>
  <c r="Q17" i="3"/>
  <c r="Q28" i="3"/>
  <c r="Q42" i="3"/>
  <c r="Q48" i="3"/>
  <c r="Q10" i="3"/>
  <c r="Q11" i="3"/>
  <c r="Q18" i="3"/>
  <c r="O50" i="3"/>
  <c r="O19" i="3"/>
  <c r="P50" i="3"/>
  <c r="Q23" i="3"/>
  <c r="Q46" i="3"/>
  <c r="P12" i="3"/>
  <c r="O12" i="3"/>
  <c r="Q24" i="3"/>
  <c r="P19" i="3"/>
  <c r="Q9" i="3"/>
  <c r="P29" i="3"/>
  <c r="Q29" i="3" s="1"/>
  <c r="Q41" i="3"/>
  <c r="O62" i="2"/>
  <c r="O70" i="2" s="1"/>
  <c r="O68" i="2"/>
  <c r="O66" i="2"/>
  <c r="O61" i="2"/>
  <c r="O46" i="2"/>
  <c r="P40" i="2"/>
  <c r="O40" i="2"/>
  <c r="O27" i="2"/>
  <c r="O26" i="2"/>
  <c r="O12" i="2"/>
  <c r="O11" i="2"/>
  <c r="O10" i="2"/>
  <c r="Q12" i="3" l="1"/>
  <c r="Q19" i="3"/>
  <c r="Q50" i="3"/>
  <c r="O47" i="2" l="1"/>
  <c r="N70" i="2"/>
  <c r="N13" i="2"/>
  <c r="M70" i="2"/>
  <c r="M13" i="2"/>
  <c r="L70" i="2"/>
  <c r="L13" i="2"/>
  <c r="K70" i="2"/>
  <c r="K13" i="2"/>
  <c r="J70" i="2"/>
  <c r="J13" i="2"/>
  <c r="I70" i="2"/>
  <c r="I13" i="2"/>
  <c r="H70" i="2"/>
  <c r="H13" i="2"/>
  <c r="F13" i="2" l="1"/>
  <c r="G13" i="2"/>
  <c r="E13" i="2"/>
  <c r="D13" i="2"/>
  <c r="C13" i="2"/>
  <c r="P61" i="2" l="1"/>
  <c r="O63" i="2"/>
  <c r="O64" i="2"/>
  <c r="O65" i="2"/>
  <c r="O67" i="2"/>
  <c r="B70" i="2"/>
  <c r="P10" i="2"/>
  <c r="Q10" i="2" s="1"/>
  <c r="P68" i="2" l="1"/>
  <c r="P66" i="2"/>
  <c r="P62" i="2"/>
  <c r="P46" i="2"/>
  <c r="P27" i="2"/>
  <c r="P26" i="2"/>
  <c r="P11" i="2"/>
  <c r="P12" i="2"/>
  <c r="P13" i="2" l="1"/>
  <c r="P28" i="2" l="1"/>
  <c r="P70" i="2"/>
  <c r="P47" i="2"/>
  <c r="Q40" i="2"/>
  <c r="P41" i="2"/>
  <c r="O41" i="2"/>
  <c r="Q68" i="2"/>
  <c r="Q66" i="2"/>
  <c r="Q62" i="2"/>
  <c r="Q61" i="2"/>
  <c r="Q54" i="2"/>
  <c r="Q53" i="2"/>
  <c r="Q52" i="2"/>
  <c r="Q46" i="2"/>
  <c r="Q27" i="2"/>
  <c r="Q26" i="2"/>
  <c r="Q11" i="2"/>
  <c r="Q12" i="2"/>
  <c r="O28" i="2"/>
  <c r="O13" i="2"/>
  <c r="Q13" i="2" s="1"/>
  <c r="Q47" i="2" l="1"/>
  <c r="Q41" i="2"/>
  <c r="Q70" i="2"/>
  <c r="Q28" i="2"/>
  <c r="C70" i="2"/>
  <c r="D70" i="2"/>
  <c r="E70" i="2"/>
  <c r="F70" i="2"/>
  <c r="G70" i="2"/>
  <c r="C47" i="2"/>
  <c r="D47" i="2"/>
  <c r="E47" i="2"/>
  <c r="F47" i="2"/>
  <c r="G47" i="2"/>
  <c r="H47" i="2"/>
  <c r="I47" i="2"/>
  <c r="J47" i="2"/>
  <c r="K47" i="2"/>
  <c r="L47" i="2"/>
  <c r="M47" i="2"/>
  <c r="N47" i="2"/>
  <c r="B47" i="2"/>
  <c r="C28" i="2"/>
  <c r="D28" i="2"/>
  <c r="E28" i="2"/>
  <c r="F28" i="2"/>
  <c r="G28" i="2"/>
  <c r="H28" i="2"/>
  <c r="I28" i="2"/>
  <c r="J28" i="2"/>
  <c r="K28" i="2"/>
  <c r="L28" i="2"/>
  <c r="M28" i="2"/>
  <c r="N28" i="2"/>
  <c r="C41" i="2"/>
  <c r="D41" i="2"/>
  <c r="E41" i="2"/>
  <c r="F41" i="2"/>
  <c r="G41" i="2"/>
  <c r="H41" i="2"/>
  <c r="I41" i="2"/>
  <c r="J41" i="2"/>
  <c r="K41" i="2"/>
  <c r="L41" i="2"/>
  <c r="M41" i="2"/>
  <c r="N41" i="2"/>
  <c r="B41" i="2"/>
  <c r="B28" i="2"/>
  <c r="B13" i="2"/>
</calcChain>
</file>

<file path=xl/sharedStrings.xml><?xml version="1.0" encoding="utf-8"?>
<sst xmlns="http://schemas.openxmlformats.org/spreadsheetml/2006/main" count="828" uniqueCount="111">
  <si>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</si>
  <si>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</si>
  <si>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</si>
  <si>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</si>
  <si>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</si>
  <si>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</si>
  <si>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</si>
  <si>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</si>
  <si>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</si>
  <si>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</si>
  <si>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</si>
  <si>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</si>
  <si>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</si>
  <si>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</si>
  <si>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</si>
  <si>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</si>
  <si>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</si>
  <si>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</si>
  <si>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</si>
  <si>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</si>
  <si>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</si>
  <si>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</si>
  <si>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</si>
  <si>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</si>
  <si>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</si>
  <si>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</si>
  <si>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</si>
  <si>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</si>
  <si>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</si>
  <si>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</si>
  <si>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</si>
  <si>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</si>
  <si>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</si>
  <si>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</si>
  <si>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</si>
  <si>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</si>
  <si>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</si>
  <si>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</si>
  <si>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</si>
  <si>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</si>
  <si>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</si>
  <si>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</si>
  <si>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</si>
  <si>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</si>
  <si>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</si>
  <si>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</si>
  <si>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</si>
  <si>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</si>
  <si>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</si>
  <si>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</si>
  <si>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</si>
  <si>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</si>
  <si>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</si>
  <si>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</si>
  <si>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</si>
  <si>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</si>
  <si>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</si>
  <si>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AME MOGI DAS CRUZES</t>
  </si>
  <si>
    <t>Consultas subsequentes</t>
  </si>
  <si>
    <t> 607 - Consultas Não Médicas/Procedimentos Terapêuticos Não Médicos por Telemedicina (acompanhamento) </t>
  </si>
  <si>
    <t> 606 - Consultas Médicas por Telemedicina (acompanhamento)</t>
  </si>
  <si>
    <t> 647 - Exames de Alta Suspeição - Oncologia </t>
  </si>
  <si>
    <t>Biopsia pele/partes moles</t>
  </si>
  <si>
    <t>Biopsia próstata guiada por US</t>
  </si>
  <si>
    <t>PAAF tireoide guiada por US</t>
  </si>
  <si>
    <t>Colonoscopia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</si>
  <si>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</si>
  <si>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</si>
  <si>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</si>
  <si>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</si>
  <si>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</si>
  <si>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</si>
  <si>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</si>
  <si>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</si>
  <si>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tireoide</t>
  </si>
  <si>
    <t> 654 - Projeto Especial "Corujão da Saúde - Oftalmologia"</t>
  </si>
  <si>
    <t>Consultas médicas</t>
  </si>
  <si>
    <t>Biometria Ultrassônica (Monocular)</t>
  </si>
  <si>
    <t>Retinografia Colorida Binocular</t>
  </si>
  <si>
    <t>Retinografia Fluorescente Binocular / Angiofluoresceinografia</t>
  </si>
  <si>
    <t>Primeiras Consultas em Oftalmologia</t>
  </si>
  <si>
    <t>Exames em Oftalmologia</t>
  </si>
  <si>
    <t>Campimetria Computadorizada</t>
  </si>
  <si>
    <t>Mapeamento de Retina</t>
  </si>
  <si>
    <t>Microscopia Especular de Córnea</t>
  </si>
  <si>
    <t>Paquimetria Ultrassônica</t>
  </si>
  <si>
    <t>Tomografia de Coerência Optica -OCT</t>
  </si>
  <si>
    <t>Topografia Computadorizada de Córnea</t>
  </si>
  <si>
    <t>US de Globo Ocular / Órbita (Monocular)</t>
  </si>
  <si>
    <t>Cirurgias Oftalmológicas</t>
  </si>
  <si>
    <t>Capsulotomia a Yag Laser</t>
  </si>
  <si>
    <t>Tratamento Ciruúrgico de Pterígio</t>
  </si>
  <si>
    <t>Facectomia c/ Implante de Lente Intra-Ocular</t>
  </si>
  <si>
    <t>Facoemulsificação c/ Implante de Lente Intra-Ocular Dobrável</t>
  </si>
  <si>
    <t>Fotocoagulação a Laser</t>
  </si>
  <si>
    <t>Vitrectomia posterior</t>
  </si>
  <si>
    <t>Tratamento em Oncologia - Quimioterapia (QT)</t>
  </si>
  <si>
    <t>Tratamento em Oncologia - Hormonioterapia (HT)</t>
  </si>
  <si>
    <t>Tratamento em Oncologia - Fornecimento QT para Clínica Adicional</t>
  </si>
  <si>
    <t>Tratamento em Oncologia - Fornecimento HT para Clínica Adicional</t>
  </si>
  <si>
    <t> 675 - Projeto Especial 'Corujão da Saúde - Cirurgias Eletivas' 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</si>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</sst>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3" fontId="0" fillId="0" borderId="11" xfId="0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10" fontId="1" fillId="0" borderId="11" xfId="42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right" wrapText="1"/>
    </xf>
    <xf numFmtId="164" fontId="0" fillId="0" borderId="11" xfId="43" applyNumberFormat="1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18" fillId="0" borderId="17" xfId="0" applyFont="1" applyBorder="1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1</xdr:row>
      <xdr:rowOff>9525</xdr:rowOff>
    </xdr:from>
    <xdr:to>
      <xdr:col>16</xdr:col>
      <xdr:colOff>1241</xdr:colOff>
      <xdr:row>4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225B19-1015-42A4-A296-44BDD2602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47625</xdr:rowOff>
    </xdr:from>
    <xdr:to>
      <xdr:col>0</xdr:col>
      <xdr:colOff>1600200</xdr:colOff>
      <xdr:row>4</xdr:row>
      <xdr:rowOff>19050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0D1C2789-A65D-409B-AF4B-589C766851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91"/>
  <sheetViews>
    <sheetView showGridLines="0" view="pageBreakPreview" topLeftCell="A16" zoomScaleNormal="100" zoomScaleSheetLayoutView="100" workbookViewId="0">
      <selection activeCell="A30" sqref="A30:Q30"/>
    </sheetView>
  </sheetViews>
  <sheetFormatPr defaultRowHeight="15" x14ac:dyDescent="0.25"/>
  <cols>
    <col min="1" max="1" width="36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7.85546875" style="8" customWidth="1"/>
  </cols>
  <sheetData>
    <row r="4" spans="1:17" ht="15" customHeight="1" x14ac:dyDescent="0.35">
      <c r="B4" s="30" t="s">
        <v>57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1:17" ht="15" customHeight="1" thickBot="1" x14ac:dyDescent="0.3">
      <c r="A6" s="31"/>
      <c r="B6" s="31"/>
      <c r="C6" s="31"/>
      <c r="D6" s="31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6"/>
      <c r="B8" s="28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3" t="s">
        <v>13</v>
      </c>
      <c r="P8" s="24"/>
      <c r="Q8" s="25"/>
    </row>
    <row r="9" spans="1:17" ht="27.75" customHeight="1" thickBot="1" x14ac:dyDescent="0.3">
      <c r="A9" s="27"/>
      <c r="B9" s="29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1886</v>
      </c>
      <c r="C10" s="5">
        <v>1287</v>
      </c>
      <c r="D10" s="5">
        <v>1358</v>
      </c>
      <c r="E10" s="5">
        <v>1781</v>
      </c>
      <c r="F10" s="4">
        <v>1366</v>
      </c>
      <c r="G10" s="5"/>
      <c r="H10" s="5"/>
      <c r="I10" s="4"/>
      <c r="J10" s="4"/>
      <c r="K10" s="4"/>
      <c r="L10" s="4"/>
      <c r="M10" s="4"/>
      <c r="N10" s="4"/>
      <c r="O10" s="5">
        <f>1886*4</f>
        <v>7544</v>
      </c>
      <c r="P10" s="5">
        <f>SUM(C10:N10)</f>
        <v>5792</v>
      </c>
      <c r="Q10" s="13">
        <f>(P10-O10)/O10</f>
        <v>-0.23223753976670203</v>
      </c>
    </row>
    <row r="11" spans="1:17" ht="20.100000000000001" customHeight="1" thickBot="1" x14ac:dyDescent="0.3">
      <c r="A11" s="3" t="s">
        <v>18</v>
      </c>
      <c r="B11" s="4">
        <v>80</v>
      </c>
      <c r="C11" s="4">
        <v>101</v>
      </c>
      <c r="D11" s="4">
        <v>93</v>
      </c>
      <c r="E11" s="4">
        <v>150</v>
      </c>
      <c r="F11" s="4">
        <v>141</v>
      </c>
      <c r="G11" s="4"/>
      <c r="H11" s="4"/>
      <c r="I11" s="4"/>
      <c r="J11" s="4"/>
      <c r="K11" s="4"/>
      <c r="L11" s="4"/>
      <c r="M11" s="4"/>
      <c r="N11" s="4"/>
      <c r="O11" s="5">
        <f>80*4</f>
        <v>320</v>
      </c>
      <c r="P11" s="4">
        <f t="shared" ref="P11:P12" si="0">SUM(C11:N11)</f>
        <v>485</v>
      </c>
      <c r="Q11" s="13">
        <f t="shared" ref="Q11:Q13" si="1">(P11-O11)/O11</f>
        <v>0.515625</v>
      </c>
    </row>
    <row r="12" spans="1:17" ht="20.100000000000001" customHeight="1" thickBot="1" x14ac:dyDescent="0.3">
      <c r="A12" s="3" t="s">
        <v>19</v>
      </c>
      <c r="B12" s="5">
        <v>1214</v>
      </c>
      <c r="C12" s="5">
        <v>1048</v>
      </c>
      <c r="D12" s="5">
        <v>1125</v>
      </c>
      <c r="E12" s="5">
        <v>1221</v>
      </c>
      <c r="F12" s="5">
        <v>1027</v>
      </c>
      <c r="G12" s="5"/>
      <c r="H12" s="5"/>
      <c r="I12" s="5"/>
      <c r="J12" s="5"/>
      <c r="K12" s="5"/>
      <c r="L12" s="5"/>
      <c r="M12" s="5"/>
      <c r="N12" s="4"/>
      <c r="O12" s="5">
        <f>1214*4</f>
        <v>4856</v>
      </c>
      <c r="P12" s="4">
        <f t="shared" si="0"/>
        <v>4421</v>
      </c>
      <c r="Q12" s="13">
        <f t="shared" si="1"/>
        <v>-8.9579901153212516E-2</v>
      </c>
    </row>
    <row r="13" spans="1:17" ht="20.100000000000001" customHeight="1" thickBot="1" x14ac:dyDescent="0.3">
      <c r="A13" s="3" t="s">
        <v>13</v>
      </c>
      <c r="B13" s="5">
        <f t="shared" ref="B13:N13" si="2">SUM(B10:B12)</f>
        <v>3180</v>
      </c>
      <c r="C13" s="5">
        <f t="shared" si="2"/>
        <v>2436</v>
      </c>
      <c r="D13" s="5">
        <f t="shared" si="2"/>
        <v>2576</v>
      </c>
      <c r="E13" s="5">
        <f t="shared" si="2"/>
        <v>3152</v>
      </c>
      <c r="F13" s="5">
        <f t="shared" si="2"/>
        <v>2534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>SUM(O10:O12)</f>
        <v>12720</v>
      </c>
      <c r="P13" s="5">
        <f>SUM(P10:P12)</f>
        <v>10698</v>
      </c>
      <c r="Q13" s="13">
        <f t="shared" si="1"/>
        <v>-0.15896226415094339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2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20.100000000000001" customHeight="1" thickBot="1" x14ac:dyDescent="0.3">
      <c r="A16" s="26"/>
      <c r="B16" s="28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3" t="s">
        <v>13</v>
      </c>
      <c r="P16" s="24"/>
      <c r="Q16" s="25"/>
    </row>
    <row r="17" spans="1:17" ht="25.5" customHeight="1" thickBot="1" x14ac:dyDescent="0.3">
      <c r="A17" s="27"/>
      <c r="B17" s="29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6"/>
      <c r="Q19" s="7"/>
    </row>
    <row r="20" spans="1:17" ht="20.100000000000001" customHeight="1" thickBot="1" x14ac:dyDescent="0.3">
      <c r="A20" s="3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6"/>
      <c r="P20" s="6"/>
      <c r="Q20" s="7"/>
    </row>
    <row r="21" spans="1:17" ht="20.100000000000001" customHeight="1" thickBot="1" x14ac:dyDescent="0.3">
      <c r="A21" s="3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7"/>
    </row>
    <row r="22" spans="1:17" ht="20.100000000000001" customHeight="1" x14ac:dyDescent="0.25">
      <c r="A22" s="2"/>
    </row>
    <row r="23" spans="1:17" ht="20.100000000000001" customHeight="1" thickBot="1" x14ac:dyDescent="0.3">
      <c r="A23" s="22" t="s">
        <v>21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20.100000000000001" customHeight="1" thickBot="1" x14ac:dyDescent="0.3">
      <c r="A24" s="26"/>
      <c r="B24" s="28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3" t="s">
        <v>13</v>
      </c>
      <c r="P24" s="24"/>
      <c r="Q24" s="25"/>
    </row>
    <row r="25" spans="1:17" ht="27.75" customHeight="1" thickBot="1" x14ac:dyDescent="0.3">
      <c r="A25" s="27"/>
      <c r="B25" s="29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1200</v>
      </c>
      <c r="C26" s="5">
        <v>1088</v>
      </c>
      <c r="D26" s="4">
        <v>1243</v>
      </c>
      <c r="E26" s="4">
        <v>1371</v>
      </c>
      <c r="F26" s="5">
        <v>1103</v>
      </c>
      <c r="G26" s="5"/>
      <c r="H26" s="5"/>
      <c r="I26" s="4"/>
      <c r="J26" s="4"/>
      <c r="K26" s="5"/>
      <c r="L26" s="5"/>
      <c r="M26" s="5"/>
      <c r="N26" s="4"/>
      <c r="O26" s="5">
        <f>B26*4</f>
        <v>4800</v>
      </c>
      <c r="P26" s="4">
        <f t="shared" ref="P26:P27" si="3">SUM(C26:N26)</f>
        <v>4805</v>
      </c>
      <c r="Q26" s="13">
        <f t="shared" ref="Q26:Q28" si="4">(P26-O26)/O26</f>
        <v>1.0416666666666667E-3</v>
      </c>
    </row>
    <row r="27" spans="1:17" ht="20.100000000000001" customHeight="1" thickBot="1" x14ac:dyDescent="0.3">
      <c r="A27" s="3" t="s">
        <v>23</v>
      </c>
      <c r="B27" s="5">
        <v>1800</v>
      </c>
      <c r="C27" s="5">
        <v>1440</v>
      </c>
      <c r="D27" s="5">
        <v>1634</v>
      </c>
      <c r="E27" s="5">
        <v>1844</v>
      </c>
      <c r="F27" s="5">
        <v>1620</v>
      </c>
      <c r="G27" s="5"/>
      <c r="H27" s="5"/>
      <c r="I27" s="4"/>
      <c r="J27" s="4"/>
      <c r="K27" s="4"/>
      <c r="L27" s="4"/>
      <c r="M27" s="4"/>
      <c r="N27" s="4"/>
      <c r="O27" s="5">
        <f>B27*4</f>
        <v>7200</v>
      </c>
      <c r="P27" s="4">
        <f t="shared" si="3"/>
        <v>6538</v>
      </c>
      <c r="Q27" s="13">
        <f t="shared" si="4"/>
        <v>-9.194444444444444E-2</v>
      </c>
    </row>
    <row r="28" spans="1:17" ht="20.100000000000001" customHeight="1" thickBot="1" x14ac:dyDescent="0.3">
      <c r="A28" s="3" t="s">
        <v>13</v>
      </c>
      <c r="B28" s="5">
        <f>SUM(B26:B27)</f>
        <v>3000</v>
      </c>
      <c r="C28" s="5">
        <f t="shared" ref="C28:N28" si="5">SUM(C26:C27)</f>
        <v>2528</v>
      </c>
      <c r="D28" s="5">
        <f t="shared" si="5"/>
        <v>2877</v>
      </c>
      <c r="E28" s="5">
        <f t="shared" si="5"/>
        <v>3215</v>
      </c>
      <c r="F28" s="5">
        <f t="shared" si="5"/>
        <v>2723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5">
        <f t="shared" si="5"/>
        <v>0</v>
      </c>
      <c r="O28" s="5">
        <f>SUM(O26:O27)</f>
        <v>12000</v>
      </c>
      <c r="P28" s="5">
        <f>SUM(P26:P27)</f>
        <v>11343</v>
      </c>
      <c r="Q28" s="13">
        <f t="shared" si="4"/>
        <v>-5.475E-2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2" t="s">
        <v>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20.100000000000001" customHeight="1" thickBot="1" x14ac:dyDescent="0.3">
      <c r="A31" s="26"/>
      <c r="B31" s="28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23" t="s">
        <v>13</v>
      </c>
      <c r="P31" s="24"/>
      <c r="Q31" s="25"/>
    </row>
    <row r="32" spans="1:17" ht="27" customHeight="1" thickBot="1" x14ac:dyDescent="0.3">
      <c r="A32" s="27"/>
      <c r="B32" s="29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5"/>
      <c r="C33" s="5"/>
      <c r="D33" s="4"/>
      <c r="E33" s="5"/>
      <c r="F33" s="4"/>
      <c r="G33" s="4"/>
      <c r="H33" s="4"/>
      <c r="I33" s="5"/>
      <c r="J33" s="5"/>
      <c r="K33" s="5"/>
      <c r="L33" s="5"/>
      <c r="M33" s="5"/>
      <c r="N33" s="4"/>
      <c r="O33" s="6"/>
      <c r="P33" s="6"/>
      <c r="Q33" s="7"/>
    </row>
    <row r="34" spans="1:17" ht="18.75" customHeight="1" thickBot="1" x14ac:dyDescent="0.3">
      <c r="A34" s="3" t="s">
        <v>23</v>
      </c>
      <c r="B34" s="5"/>
      <c r="C34" s="5"/>
      <c r="D34" s="5"/>
      <c r="E34" s="4"/>
      <c r="F34" s="4"/>
      <c r="G34" s="4"/>
      <c r="H34" s="4"/>
      <c r="I34" s="4"/>
      <c r="J34" s="4"/>
      <c r="K34" s="5"/>
      <c r="L34" s="4"/>
      <c r="M34" s="4"/>
      <c r="N34" s="4"/>
      <c r="O34" s="6"/>
      <c r="P34" s="6"/>
      <c r="Q34" s="7"/>
    </row>
    <row r="35" spans="1:17" ht="20.100000000000001" customHeight="1" thickBot="1" x14ac:dyDescent="0.3">
      <c r="A35" s="3" t="s">
        <v>13</v>
      </c>
      <c r="B35" s="5"/>
      <c r="C35" s="5"/>
      <c r="D35" s="5"/>
      <c r="E35" s="5"/>
      <c r="F35" s="4"/>
      <c r="G35" s="4"/>
      <c r="H35" s="4"/>
      <c r="I35" s="5"/>
      <c r="J35" s="5"/>
      <c r="K35" s="5"/>
      <c r="L35" s="5"/>
      <c r="M35" s="5"/>
      <c r="N35" s="4"/>
      <c r="O35" s="5"/>
      <c r="P35" s="5"/>
      <c r="Q35" s="7"/>
    </row>
    <row r="36" spans="1:17" ht="20.100000000000001" customHeight="1" x14ac:dyDescent="0.25">
      <c r="A36" s="2"/>
    </row>
    <row r="37" spans="1:17" ht="20.100000000000001" customHeight="1" thickBot="1" x14ac:dyDescent="0.3">
      <c r="A37" s="22" t="s">
        <v>25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.100000000000001" customHeight="1" thickBot="1" x14ac:dyDescent="0.3">
      <c r="A38" s="26"/>
      <c r="B38" s="28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23" t="s">
        <v>13</v>
      </c>
      <c r="P38" s="24"/>
      <c r="Q38" s="25"/>
    </row>
    <row r="39" spans="1:17" ht="25.5" customHeight="1" thickBot="1" x14ac:dyDescent="0.3">
      <c r="A39" s="27"/>
      <c r="B39" s="29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110</v>
      </c>
      <c r="C40" s="4">
        <v>70</v>
      </c>
      <c r="D40" s="4">
        <v>92</v>
      </c>
      <c r="E40" s="4">
        <v>140</v>
      </c>
      <c r="F40" s="4">
        <v>98</v>
      </c>
      <c r="G40" s="4"/>
      <c r="H40" s="4"/>
      <c r="I40" s="4"/>
      <c r="J40" s="4"/>
      <c r="K40" s="4"/>
      <c r="L40" s="4"/>
      <c r="M40" s="4"/>
      <c r="N40" s="4"/>
      <c r="O40" s="5">
        <f>B40*4</f>
        <v>440</v>
      </c>
      <c r="P40" s="4">
        <f>SUM(C40:N40)</f>
        <v>400</v>
      </c>
      <c r="Q40" s="13">
        <f t="shared" ref="Q40:Q41" si="6">(P40-O40)/O40</f>
        <v>-9.0909090909090912E-2</v>
      </c>
    </row>
    <row r="41" spans="1:17" ht="20.100000000000001" customHeight="1" thickBot="1" x14ac:dyDescent="0.3">
      <c r="A41" s="3" t="s">
        <v>13</v>
      </c>
      <c r="B41" s="4">
        <f>SUM(B40)</f>
        <v>110</v>
      </c>
      <c r="C41" s="4">
        <f t="shared" ref="C41:N41" si="7">SUM(C40)</f>
        <v>70</v>
      </c>
      <c r="D41" s="4">
        <f t="shared" si="7"/>
        <v>92</v>
      </c>
      <c r="E41" s="4">
        <f t="shared" si="7"/>
        <v>140</v>
      </c>
      <c r="F41" s="4">
        <f t="shared" si="7"/>
        <v>98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0</v>
      </c>
      <c r="K41" s="4">
        <f t="shared" si="7"/>
        <v>0</v>
      </c>
      <c r="L41" s="4">
        <f t="shared" si="7"/>
        <v>0</v>
      </c>
      <c r="M41" s="4">
        <f t="shared" si="7"/>
        <v>0</v>
      </c>
      <c r="N41" s="4">
        <f t="shared" si="7"/>
        <v>0</v>
      </c>
      <c r="O41" s="4">
        <f>SUM(O40)</f>
        <v>440</v>
      </c>
      <c r="P41" s="4">
        <f t="shared" ref="P41" si="8">SUM(P40)</f>
        <v>400</v>
      </c>
      <c r="Q41" s="13">
        <f t="shared" si="6"/>
        <v>-9.0909090909090912E-2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2" t="s">
        <v>27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20.100000000000001" customHeight="1" thickBot="1" x14ac:dyDescent="0.3">
      <c r="A44" s="26"/>
      <c r="B44" s="28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23" t="s">
        <v>13</v>
      </c>
      <c r="P44" s="24"/>
      <c r="Q44" s="25"/>
    </row>
    <row r="45" spans="1:17" ht="30.75" customHeight="1" thickBot="1" x14ac:dyDescent="0.3">
      <c r="A45" s="27"/>
      <c r="B45" s="29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160</v>
      </c>
      <c r="C46" s="4">
        <v>100</v>
      </c>
      <c r="D46" s="4">
        <v>104</v>
      </c>
      <c r="E46" s="4">
        <v>159</v>
      </c>
      <c r="F46" s="4">
        <v>135</v>
      </c>
      <c r="G46" s="4"/>
      <c r="H46" s="4"/>
      <c r="I46" s="4"/>
      <c r="J46" s="4"/>
      <c r="K46" s="4"/>
      <c r="L46" s="4"/>
      <c r="M46" s="4"/>
      <c r="N46" s="4"/>
      <c r="O46" s="5">
        <f>B46*4</f>
        <v>640</v>
      </c>
      <c r="P46" s="4">
        <f t="shared" ref="P46" si="9">SUM(C46:N46)</f>
        <v>498</v>
      </c>
      <c r="Q46" s="13">
        <f t="shared" ref="Q46:Q47" si="10">(P46-O46)/O46</f>
        <v>-0.22187499999999999</v>
      </c>
    </row>
    <row r="47" spans="1:17" ht="20.100000000000001" customHeight="1" thickBot="1" x14ac:dyDescent="0.3">
      <c r="A47" s="3" t="s">
        <v>13</v>
      </c>
      <c r="B47" s="4">
        <f>SUM(B46)</f>
        <v>160</v>
      </c>
      <c r="C47" s="4">
        <f t="shared" ref="C47:N47" si="11">SUM(C46)</f>
        <v>100</v>
      </c>
      <c r="D47" s="4">
        <f t="shared" si="11"/>
        <v>104</v>
      </c>
      <c r="E47" s="4">
        <f t="shared" si="11"/>
        <v>159</v>
      </c>
      <c r="F47" s="4">
        <f t="shared" si="11"/>
        <v>135</v>
      </c>
      <c r="G47" s="4">
        <f t="shared" si="11"/>
        <v>0</v>
      </c>
      <c r="H47" s="4">
        <f t="shared" si="11"/>
        <v>0</v>
      </c>
      <c r="I47" s="4">
        <f t="shared" si="11"/>
        <v>0</v>
      </c>
      <c r="J47" s="4">
        <f t="shared" si="11"/>
        <v>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11"/>
        <v>0</v>
      </c>
      <c r="O47" s="5">
        <f>SUM(O46)</f>
        <v>640</v>
      </c>
      <c r="P47" s="4">
        <f t="shared" ref="P47" si="12">SUM(P46)</f>
        <v>498</v>
      </c>
      <c r="Q47" s="13">
        <f t="shared" si="10"/>
        <v>-0.22187499999999999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2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ht="20.100000000000001" customHeight="1" thickBot="1" x14ac:dyDescent="0.3">
      <c r="A50" s="26"/>
      <c r="B50" s="28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23" t="s">
        <v>13</v>
      </c>
      <c r="P50" s="24"/>
      <c r="Q50" s="25"/>
    </row>
    <row r="51" spans="1:17" ht="25.5" customHeight="1" thickBot="1" x14ac:dyDescent="0.3">
      <c r="A51" s="27"/>
      <c r="B51" s="29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/>
      <c r="P52" s="7"/>
      <c r="Q52" s="13" t="e">
        <f t="shared" ref="Q52:Q54" si="13">(P52-O52)/O52</f>
        <v>#DIV/0!</v>
      </c>
    </row>
    <row r="53" spans="1:17" ht="20.100000000000001" customHeight="1" thickBot="1" x14ac:dyDescent="0.3">
      <c r="A53" s="3" t="s">
        <v>18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/>
      <c r="P53" s="6"/>
      <c r="Q53" s="13" t="e">
        <f t="shared" si="13"/>
        <v>#DIV/0!</v>
      </c>
    </row>
    <row r="54" spans="1:17" ht="20.100000000000001" customHeight="1" thickBot="1" x14ac:dyDescent="0.3">
      <c r="A54" s="3" t="s">
        <v>13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13" t="e">
        <f t="shared" si="13"/>
        <v>#DIV/0!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22" t="s">
        <v>30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20.100000000000001" customHeight="1" thickBot="1" x14ac:dyDescent="0.3">
      <c r="A57" s="26"/>
      <c r="B57" s="28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23" t="s">
        <v>13</v>
      </c>
      <c r="P57" s="24"/>
      <c r="Q57" s="25"/>
    </row>
    <row r="58" spans="1:17" ht="25.5" customHeight="1" thickBot="1" x14ac:dyDescent="0.3">
      <c r="A58" s="27"/>
      <c r="B58" s="29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ht="20.100000000000001" customHeight="1" thickBot="1" x14ac:dyDescent="0.3">
      <c r="A61" s="3" t="s">
        <v>33</v>
      </c>
      <c r="B61" s="4">
        <v>590</v>
      </c>
      <c r="C61" s="4">
        <v>553</v>
      </c>
      <c r="D61" s="4">
        <v>576</v>
      </c>
      <c r="E61" s="4">
        <v>695</v>
      </c>
      <c r="F61" s="4">
        <v>453</v>
      </c>
      <c r="G61" s="4"/>
      <c r="H61" s="4"/>
      <c r="I61" s="4"/>
      <c r="J61" s="4"/>
      <c r="K61" s="4"/>
      <c r="L61" s="4"/>
      <c r="M61" s="4"/>
      <c r="N61" s="4"/>
      <c r="O61" s="5">
        <f>B61*4</f>
        <v>2360</v>
      </c>
      <c r="P61" s="4">
        <f>SUM(C61:N61)</f>
        <v>2277</v>
      </c>
      <c r="Q61" s="13">
        <f t="shared" ref="Q61:Q62" si="14">(P61-O61)/O61</f>
        <v>-3.5169491525423729E-2</v>
      </c>
    </row>
    <row r="62" spans="1:17" ht="20.100000000000001" customHeight="1" thickBot="1" x14ac:dyDescent="0.3">
      <c r="A62" s="3" t="s">
        <v>34</v>
      </c>
      <c r="B62" s="4">
        <v>256</v>
      </c>
      <c r="C62" s="4">
        <v>291</v>
      </c>
      <c r="D62" s="4">
        <v>331</v>
      </c>
      <c r="E62" s="4">
        <v>335</v>
      </c>
      <c r="F62" s="4">
        <v>295</v>
      </c>
      <c r="G62" s="4"/>
      <c r="H62" s="4"/>
      <c r="I62" s="4"/>
      <c r="J62" s="4"/>
      <c r="K62" s="4"/>
      <c r="L62" s="4"/>
      <c r="M62" s="4"/>
      <c r="N62" s="4"/>
      <c r="O62" s="5">
        <f>B62*4</f>
        <v>1024</v>
      </c>
      <c r="P62" s="4">
        <f t="shared" ref="P62" si="15">SUM(C62:N62)</f>
        <v>1252</v>
      </c>
      <c r="Q62" s="13">
        <f t="shared" si="14"/>
        <v>0.22265625</v>
      </c>
    </row>
    <row r="63" spans="1:17" ht="20.100000000000001" customHeight="1" thickBot="1" x14ac:dyDescent="0.3">
      <c r="A63" s="3" t="s">
        <v>35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5">
        <f t="shared" ref="O63:O67" si="16">B63*4</f>
        <v>0</v>
      </c>
      <c r="P63" s="4">
        <v>0</v>
      </c>
      <c r="Q63" s="4">
        <v>0</v>
      </c>
    </row>
    <row r="64" spans="1:17" ht="15.75" thickBot="1" x14ac:dyDescent="0.3">
      <c r="A64" s="3" t="s">
        <v>36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5">
        <f t="shared" si="16"/>
        <v>0</v>
      </c>
      <c r="P64" s="4">
        <v>0</v>
      </c>
      <c r="Q64" s="4">
        <v>0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">
        <f t="shared" si="16"/>
        <v>0</v>
      </c>
      <c r="P65" s="4">
        <v>0</v>
      </c>
      <c r="Q65" s="4">
        <v>0</v>
      </c>
    </row>
    <row r="66" spans="1:17" ht="20.100000000000001" customHeight="1" thickBot="1" x14ac:dyDescent="0.3">
      <c r="A66" s="3" t="s">
        <v>38</v>
      </c>
      <c r="B66" s="4">
        <v>40</v>
      </c>
      <c r="C66" s="4">
        <v>46</v>
      </c>
      <c r="D66" s="4">
        <v>33</v>
      </c>
      <c r="E66" s="4">
        <v>47</v>
      </c>
      <c r="F66" s="4">
        <v>50</v>
      </c>
      <c r="G66" s="4"/>
      <c r="H66" s="4"/>
      <c r="I66" s="4"/>
      <c r="J66" s="4"/>
      <c r="K66" s="4"/>
      <c r="L66" s="4"/>
      <c r="M66" s="4"/>
      <c r="N66" s="4"/>
      <c r="O66" s="5">
        <f>B66*4</f>
        <v>160</v>
      </c>
      <c r="P66" s="4">
        <f t="shared" ref="P66" si="17">SUM(C66:N66)</f>
        <v>176</v>
      </c>
      <c r="Q66" s="13">
        <f t="shared" ref="Q66" si="18">(P66-O66)/O66</f>
        <v>0.1</v>
      </c>
    </row>
    <row r="67" spans="1:17" ht="20.100000000000001" customHeight="1" thickBot="1" x14ac:dyDescent="0.3">
      <c r="A67" s="3" t="s">
        <v>39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5">
        <f t="shared" si="16"/>
        <v>0</v>
      </c>
      <c r="P67" s="4">
        <v>0</v>
      </c>
      <c r="Q67" s="4">
        <v>0</v>
      </c>
    </row>
    <row r="68" spans="1:17" ht="20.100000000000001" customHeight="1" thickBot="1" x14ac:dyDescent="0.3">
      <c r="A68" s="3" t="s">
        <v>40</v>
      </c>
      <c r="B68" s="4">
        <v>355</v>
      </c>
      <c r="C68" s="4">
        <v>443</v>
      </c>
      <c r="D68" s="4">
        <v>322</v>
      </c>
      <c r="E68" s="4">
        <v>379</v>
      </c>
      <c r="F68" s="4">
        <v>385</v>
      </c>
      <c r="G68" s="4"/>
      <c r="H68" s="4"/>
      <c r="I68" s="4"/>
      <c r="J68" s="4"/>
      <c r="K68" s="4"/>
      <c r="L68" s="4"/>
      <c r="M68" s="4"/>
      <c r="N68" s="4"/>
      <c r="O68" s="5">
        <f>B68*4</f>
        <v>1420</v>
      </c>
      <c r="P68" s="4">
        <f t="shared" ref="P68" si="19">SUM(C68:N68)</f>
        <v>1529</v>
      </c>
      <c r="Q68" s="13">
        <f t="shared" ref="Q68" si="20">(P68-O68)/O68</f>
        <v>7.6760563380281685E-2</v>
      </c>
    </row>
    <row r="69" spans="1:17" ht="20.100000000000001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1:17" ht="20.100000000000001" customHeight="1" thickBot="1" x14ac:dyDescent="0.3">
      <c r="A70" s="3" t="s">
        <v>13</v>
      </c>
      <c r="B70" s="4">
        <f>SUM(B59:B69)</f>
        <v>1241</v>
      </c>
      <c r="C70" s="4">
        <f t="shared" ref="C70:G70" si="21">SUM(C59:C69)</f>
        <v>1333</v>
      </c>
      <c r="D70" s="4">
        <f t="shared" si="21"/>
        <v>1262</v>
      </c>
      <c r="E70" s="4">
        <f t="shared" si="21"/>
        <v>1456</v>
      </c>
      <c r="F70" s="4">
        <f t="shared" si="21"/>
        <v>1183</v>
      </c>
      <c r="G70" s="4">
        <f t="shared" si="21"/>
        <v>0</v>
      </c>
      <c r="H70" s="4">
        <f t="shared" ref="H70" si="22">SUM(H59:H69)</f>
        <v>0</v>
      </c>
      <c r="I70" s="4">
        <f t="shared" ref="I70:J70" si="23">SUM(I59:I69)</f>
        <v>0</v>
      </c>
      <c r="J70" s="4">
        <f t="shared" si="23"/>
        <v>0</v>
      </c>
      <c r="K70" s="4">
        <f t="shared" ref="K70:L70" si="24">SUM(K59:K69)</f>
        <v>0</v>
      </c>
      <c r="L70" s="4">
        <f t="shared" si="24"/>
        <v>0</v>
      </c>
      <c r="M70" s="4">
        <f t="shared" ref="M70:N70" si="25">SUM(M59:M69)</f>
        <v>0</v>
      </c>
      <c r="N70" s="4">
        <f t="shared" si="25"/>
        <v>0</v>
      </c>
      <c r="O70" s="4">
        <f>SUM(O59:O69)</f>
        <v>4964</v>
      </c>
      <c r="P70" s="4">
        <f t="shared" ref="P70" si="26">SUM(P59:P69)</f>
        <v>5234</v>
      </c>
      <c r="Q70" s="13">
        <f t="shared" ref="Q70" si="27">(P70-O70)/O70</f>
        <v>5.4391619661563258E-2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22" t="s">
        <v>42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ht="20.100000000000001" customHeight="1" thickBot="1" x14ac:dyDescent="0.3">
      <c r="A73" s="26"/>
      <c r="B73" s="28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23" t="s">
        <v>13</v>
      </c>
      <c r="P73" s="24"/>
      <c r="Q73" s="25"/>
    </row>
    <row r="74" spans="1:17" ht="24.75" customHeight="1" thickBot="1" x14ac:dyDescent="0.3">
      <c r="A74" s="27"/>
      <c r="B74" s="29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"/>
      <c r="P75" s="7"/>
      <c r="Q75" s="7"/>
    </row>
    <row r="76" spans="1:17" ht="20.100000000000001" customHeight="1" thickBot="1" x14ac:dyDescent="0.3">
      <c r="A76" s="3" t="s">
        <v>44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7"/>
      <c r="P76" s="7"/>
      <c r="Q76" s="7"/>
    </row>
    <row r="77" spans="1:17" ht="30.75" thickBot="1" x14ac:dyDescent="0.3">
      <c r="A77" s="12" t="s">
        <v>45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20.100000000000001" customHeight="1" thickBot="1" x14ac:dyDescent="0.3">
      <c r="A78" s="3" t="s">
        <v>46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7"/>
      <c r="P78" s="7"/>
      <c r="Q78" s="7"/>
    </row>
    <row r="79" spans="1:17" ht="30.75" thickBot="1" x14ac:dyDescent="0.3">
      <c r="A79" s="3" t="s">
        <v>47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7"/>
      <c r="P79" s="7"/>
      <c r="Q79" s="7"/>
    </row>
    <row r="80" spans="1:17" ht="20.100000000000001" customHeight="1" thickBot="1" x14ac:dyDescent="0.3">
      <c r="A80" s="3" t="s">
        <v>48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7"/>
      <c r="P80" s="7"/>
      <c r="Q80" s="7"/>
    </row>
    <row r="81" spans="1:17" ht="20.100000000000001" customHeight="1" thickBot="1" x14ac:dyDescent="0.3">
      <c r="A81" s="3" t="s">
        <v>49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7"/>
      <c r="P81" s="7"/>
      <c r="Q81" s="7"/>
    </row>
    <row r="82" spans="1:17" ht="20.100000000000001" customHeight="1" thickBot="1" x14ac:dyDescent="0.3">
      <c r="A82" s="3" t="s">
        <v>50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7"/>
      <c r="P82" s="7"/>
      <c r="Q82" s="7"/>
    </row>
    <row r="83" spans="1:17" ht="20.100000000000001" customHeight="1" x14ac:dyDescent="0.25">
      <c r="A83" s="2"/>
    </row>
    <row r="84" spans="1:17" ht="20.100000000000001" customHeight="1" thickBot="1" x14ac:dyDescent="0.3">
      <c r="A84" s="22" t="s">
        <v>51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ht="20.100000000000001" customHeight="1" thickBot="1" x14ac:dyDescent="0.3">
      <c r="A85" s="26"/>
      <c r="B85" s="28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23" t="s">
        <v>13</v>
      </c>
      <c r="P85" s="24"/>
      <c r="Q85" s="25"/>
    </row>
    <row r="86" spans="1:17" ht="26.25" customHeight="1" thickBot="1" x14ac:dyDescent="0.3">
      <c r="A86" s="27"/>
      <c r="B86" s="29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7"/>
      <c r="P87" s="7"/>
      <c r="Q87" s="7"/>
    </row>
    <row r="88" spans="1:17" ht="20.100000000000001" customHeight="1" thickBot="1" x14ac:dyDescent="0.3">
      <c r="A88" s="3" t="s">
        <v>53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7"/>
      <c r="P88" s="7"/>
      <c r="Q88" s="7"/>
    </row>
    <row r="89" spans="1:17" ht="20.100000000000001" customHeight="1" thickBot="1" x14ac:dyDescent="0.3">
      <c r="A89" s="3" t="s">
        <v>13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"/>
    </row>
    <row r="90" spans="1:17" ht="30" x14ac:dyDescent="0.25">
      <c r="A90" s="11" t="s">
        <v>55</v>
      </c>
    </row>
    <row r="91" spans="1:17" x14ac:dyDescent="0.25">
      <c r="A91" s="11" t="s">
        <v>56</v>
      </c>
    </row>
  </sheetData>
  <mergeCells count="41"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</mergeCells>
  <phoneticPr fontId="19" type="noConversion"/>
  <hyperlinks>
    <hyperlink ref="A91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r:id="rId2"/>
  <rowBreaks count="1" manualBreakCount="1">
    <brk id="7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AD6F-4068-4E38-A3D6-E37272CF04C1}">
  <dimension ref="A3:Q136"/>
  <sheetViews>
    <sheetView showGridLines="0" tabSelected="1" view="pageBreakPreview" zoomScale="110" zoomScaleNormal="100" zoomScaleSheetLayoutView="110" workbookViewId="0">
      <selection activeCell="M100" sqref="M100:N119"/>
    </sheetView>
  </sheetViews>
  <sheetFormatPr defaultRowHeight="15" x14ac:dyDescent="0.25"/>
  <cols>
    <col min="1" max="1" width="34.2851562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6" style="8" bestFit="1" customWidth="1"/>
    <col min="8" max="8" width="6.28515625" style="8" bestFit="1" customWidth="1"/>
    <col min="9" max="9" width="6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7.7109375" style="8" bestFit="1" customWidth="1"/>
    <col min="17" max="17" width="8.5703125" style="8" bestFit="1" customWidth="1"/>
  </cols>
  <sheetData>
    <row r="3" spans="1:17" ht="15" customHeight="1" x14ac:dyDescent="0.3">
      <c r="B3" s="32" t="s">
        <v>57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7" ht="15" customHeight="1" thickBot="1" x14ac:dyDescent="0.3">
      <c r="A5" s="31"/>
      <c r="B5" s="31"/>
      <c r="C5" s="31"/>
      <c r="D5" s="31"/>
    </row>
    <row r="6" spans="1:17" ht="20.100000000000001" customHeight="1" thickBot="1" x14ac:dyDescent="0.3">
      <c r="A6" s="1" t="s">
        <v>0</v>
      </c>
    </row>
    <row r="7" spans="1:17" ht="20.100000000000001" customHeight="1" thickBot="1" x14ac:dyDescent="0.3">
      <c r="A7" s="26"/>
      <c r="B7" s="28" t="s">
        <v>54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23" t="s">
        <v>13</v>
      </c>
      <c r="P7" s="24"/>
      <c r="Q7" s="25"/>
    </row>
    <row r="8" spans="1:17" ht="27.75" customHeight="1" thickBot="1" x14ac:dyDescent="0.3">
      <c r="A8" s="27"/>
      <c r="B8" s="29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14</v>
      </c>
      <c r="P8" s="10" t="s">
        <v>15</v>
      </c>
      <c r="Q8" s="10" t="s">
        <v>16</v>
      </c>
    </row>
    <row r="9" spans="1:17" ht="20.100000000000001" customHeight="1" thickBot="1" x14ac:dyDescent="0.3">
      <c r="A9" s="3" t="s">
        <v>17</v>
      </c>
      <c r="B9" s="5">
        <v>1886</v>
      </c>
      <c r="C9" s="5">
        <v>1287</v>
      </c>
      <c r="D9" s="5">
        <v>1358</v>
      </c>
      <c r="E9" s="5">
        <v>1781</v>
      </c>
      <c r="F9" s="5">
        <v>1366</v>
      </c>
      <c r="G9" s="5">
        <v>1846</v>
      </c>
      <c r="H9" s="5">
        <v>2101</v>
      </c>
      <c r="I9" s="5">
        <v>1598</v>
      </c>
      <c r="J9" s="5">
        <v>2276</v>
      </c>
      <c r="K9" s="5">
        <v>1961</v>
      </c>
      <c r="L9" s="5">
        <v>2107</v>
      </c>
      <c r="M9" s="5">
        <v>1720</v>
      </c>
      <c r="N9" s="5">
        <v>1689</v>
      </c>
      <c r="O9" s="5">
        <f>1886*12</f>
        <v>22632</v>
      </c>
      <c r="P9" s="5">
        <f>SUM(C9:N9)</f>
        <v>21090</v>
      </c>
      <c r="Q9" s="13">
        <f>(P9-O9)/O9</f>
        <v>-6.8133616118769877E-2</v>
      </c>
    </row>
    <row r="10" spans="1:17" ht="20.100000000000001" customHeight="1" thickBot="1" x14ac:dyDescent="0.3">
      <c r="A10" s="3" t="s">
        <v>18</v>
      </c>
      <c r="B10" s="4">
        <v>80</v>
      </c>
      <c r="C10" s="4">
        <v>101</v>
      </c>
      <c r="D10" s="4">
        <v>93</v>
      </c>
      <c r="E10" s="4">
        <v>150</v>
      </c>
      <c r="F10" s="4">
        <v>141</v>
      </c>
      <c r="G10" s="4">
        <v>147</v>
      </c>
      <c r="H10" s="4">
        <v>305</v>
      </c>
      <c r="I10" s="4">
        <v>212</v>
      </c>
      <c r="J10" s="4">
        <v>211</v>
      </c>
      <c r="K10" s="4">
        <v>209</v>
      </c>
      <c r="L10" s="4">
        <v>294</v>
      </c>
      <c r="M10" s="4">
        <v>332</v>
      </c>
      <c r="N10" s="4">
        <v>331</v>
      </c>
      <c r="O10" s="5">
        <f>(80*7)+140+200+260+440+500</f>
        <v>2100</v>
      </c>
      <c r="P10" s="21">
        <f t="shared" ref="P10:P11" si="0">SUM(C10:N10)</f>
        <v>2526</v>
      </c>
      <c r="Q10" s="13">
        <f t="shared" ref="Q10:Q12" si="1">(P10-O10)/O10</f>
        <v>0.20285714285714285</v>
      </c>
    </row>
    <row r="11" spans="1:17" ht="20.100000000000001" customHeight="1" thickBot="1" x14ac:dyDescent="0.3">
      <c r="A11" s="3" t="s">
        <v>19</v>
      </c>
      <c r="B11" s="5">
        <v>1214</v>
      </c>
      <c r="C11" s="5">
        <v>1048</v>
      </c>
      <c r="D11" s="5">
        <v>1125</v>
      </c>
      <c r="E11" s="5">
        <v>1221</v>
      </c>
      <c r="F11" s="5">
        <v>1027</v>
      </c>
      <c r="G11" s="5">
        <v>1205</v>
      </c>
      <c r="H11" s="5">
        <v>1290</v>
      </c>
      <c r="I11" s="5">
        <v>1013</v>
      </c>
      <c r="J11" s="5">
        <v>1405</v>
      </c>
      <c r="K11" s="5">
        <v>1131</v>
      </c>
      <c r="L11" s="5">
        <v>1175</v>
      </c>
      <c r="M11" s="5">
        <v>1099</v>
      </c>
      <c r="N11" s="5">
        <v>1274</v>
      </c>
      <c r="O11" s="5">
        <f>1214*12</f>
        <v>14568</v>
      </c>
      <c r="P11" s="21">
        <f t="shared" si="0"/>
        <v>14013</v>
      </c>
      <c r="Q11" s="13">
        <f t="shared" si="1"/>
        <v>-3.8097199341021418E-2</v>
      </c>
    </row>
    <row r="12" spans="1:17" ht="20.100000000000001" customHeight="1" thickBot="1" x14ac:dyDescent="0.3">
      <c r="A12" s="3" t="s">
        <v>13</v>
      </c>
      <c r="B12" s="5">
        <f t="shared" ref="B12:N12" si="2">SUM(B9:B11)</f>
        <v>3180</v>
      </c>
      <c r="C12" s="5">
        <f t="shared" si="2"/>
        <v>2436</v>
      </c>
      <c r="D12" s="5">
        <f t="shared" si="2"/>
        <v>2576</v>
      </c>
      <c r="E12" s="5">
        <f t="shared" si="2"/>
        <v>3152</v>
      </c>
      <c r="F12" s="5">
        <f t="shared" si="2"/>
        <v>2534</v>
      </c>
      <c r="G12" s="5">
        <f t="shared" si="2"/>
        <v>3198</v>
      </c>
      <c r="H12" s="5">
        <f t="shared" si="2"/>
        <v>3696</v>
      </c>
      <c r="I12" s="5">
        <f t="shared" si="2"/>
        <v>2823</v>
      </c>
      <c r="J12" s="5">
        <f t="shared" si="2"/>
        <v>3892</v>
      </c>
      <c r="K12" s="5">
        <f t="shared" si="2"/>
        <v>3301</v>
      </c>
      <c r="L12" s="5">
        <f t="shared" si="2"/>
        <v>3576</v>
      </c>
      <c r="M12" s="5">
        <f t="shared" si="2"/>
        <v>3151</v>
      </c>
      <c r="N12" s="5">
        <f t="shared" si="2"/>
        <v>3294</v>
      </c>
      <c r="O12" s="5">
        <f>SUM(O9:O11)</f>
        <v>39300</v>
      </c>
      <c r="P12" s="5">
        <f>SUM(P9:P11)</f>
        <v>37629</v>
      </c>
      <c r="Q12" s="13">
        <f t="shared" si="1"/>
        <v>-4.2519083969465646E-2</v>
      </c>
    </row>
    <row r="13" spans="1:17" ht="20.100000000000001" customHeight="1" x14ac:dyDescent="0.25">
      <c r="A13" s="2"/>
    </row>
    <row r="14" spans="1:17" ht="20.100000000000001" customHeight="1" thickBot="1" x14ac:dyDescent="0.3">
      <c r="A14" s="22" t="s">
        <v>21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20.100000000000001" customHeight="1" thickBot="1" x14ac:dyDescent="0.3">
      <c r="A15" s="26"/>
      <c r="B15" s="28" t="s">
        <v>54</v>
      </c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4" t="s">
        <v>7</v>
      </c>
      <c r="J15" s="14" t="s">
        <v>8</v>
      </c>
      <c r="K15" s="14" t="s">
        <v>9</v>
      </c>
      <c r="L15" s="14" t="s">
        <v>10</v>
      </c>
      <c r="M15" s="14" t="s">
        <v>11</v>
      </c>
      <c r="N15" s="14" t="s">
        <v>12</v>
      </c>
      <c r="O15" s="23" t="s">
        <v>13</v>
      </c>
      <c r="P15" s="24"/>
      <c r="Q15" s="25"/>
    </row>
    <row r="16" spans="1:17" ht="27.75" customHeight="1" thickBot="1" x14ac:dyDescent="0.3">
      <c r="A16" s="27"/>
      <c r="B16" s="29"/>
      <c r="C16" s="7" t="s">
        <v>15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  <c r="K16" s="7" t="s">
        <v>15</v>
      </c>
      <c r="L16" s="7" t="s">
        <v>15</v>
      </c>
      <c r="M16" s="7" t="s">
        <v>15</v>
      </c>
      <c r="N16" s="7" t="s">
        <v>15</v>
      </c>
      <c r="O16" s="7" t="s">
        <v>14</v>
      </c>
      <c r="P16" s="7" t="s">
        <v>15</v>
      </c>
      <c r="Q16" s="7" t="s">
        <v>16</v>
      </c>
    </row>
    <row r="17" spans="1:17" ht="20.100000000000001" customHeight="1" thickBot="1" x14ac:dyDescent="0.3">
      <c r="A17" s="3" t="s">
        <v>22</v>
      </c>
      <c r="B17" s="5">
        <v>1200</v>
      </c>
      <c r="C17" s="5">
        <v>1088</v>
      </c>
      <c r="D17" s="4">
        <v>1243</v>
      </c>
      <c r="E17" s="4">
        <v>1371</v>
      </c>
      <c r="F17" s="5">
        <v>1103</v>
      </c>
      <c r="G17" s="5">
        <v>1309</v>
      </c>
      <c r="H17" s="5">
        <v>999</v>
      </c>
      <c r="I17" s="4">
        <v>845</v>
      </c>
      <c r="J17" s="5">
        <v>1359</v>
      </c>
      <c r="K17" s="5">
        <v>1221</v>
      </c>
      <c r="L17" s="5">
        <v>1381</v>
      </c>
      <c r="M17" s="5">
        <v>1376</v>
      </c>
      <c r="N17" s="5">
        <v>1531</v>
      </c>
      <c r="O17" s="5">
        <f>(B17*12)+200+200+200+300+300</f>
        <v>15600</v>
      </c>
      <c r="P17" s="21">
        <f t="shared" ref="P17:P18" si="3">SUM(C17:N17)</f>
        <v>14826</v>
      </c>
      <c r="Q17" s="13">
        <f t="shared" ref="Q17:Q19" si="4">(P17-O17)/O17</f>
        <v>-4.9615384615384617E-2</v>
      </c>
    </row>
    <row r="18" spans="1:17" ht="20.100000000000001" customHeight="1" thickBot="1" x14ac:dyDescent="0.3">
      <c r="A18" s="3" t="s">
        <v>23</v>
      </c>
      <c r="B18" s="5">
        <v>1800</v>
      </c>
      <c r="C18" s="5">
        <v>1440</v>
      </c>
      <c r="D18" s="5">
        <v>1634</v>
      </c>
      <c r="E18" s="5">
        <v>1844</v>
      </c>
      <c r="F18" s="5">
        <v>1620</v>
      </c>
      <c r="G18" s="5">
        <v>1698</v>
      </c>
      <c r="H18" s="5">
        <v>1579</v>
      </c>
      <c r="I18" s="5">
        <v>1531</v>
      </c>
      <c r="J18" s="5">
        <v>1950</v>
      </c>
      <c r="K18" s="5">
        <v>1676</v>
      </c>
      <c r="L18" s="5">
        <v>1745</v>
      </c>
      <c r="M18" s="5">
        <v>1493</v>
      </c>
      <c r="N18" s="5">
        <v>1637</v>
      </c>
      <c r="O18" s="5">
        <f>B18*12</f>
        <v>21600</v>
      </c>
      <c r="P18" s="21">
        <f t="shared" si="3"/>
        <v>19847</v>
      </c>
      <c r="Q18" s="13">
        <f t="shared" si="4"/>
        <v>-8.1157407407407414E-2</v>
      </c>
    </row>
    <row r="19" spans="1:17" ht="20.100000000000001" customHeight="1" thickBot="1" x14ac:dyDescent="0.3">
      <c r="A19" s="3" t="s">
        <v>13</v>
      </c>
      <c r="B19" s="5">
        <f>SUM(B17:B18)</f>
        <v>3000</v>
      </c>
      <c r="C19" s="5">
        <f t="shared" ref="C19:N19" si="5">SUM(C17:C18)</f>
        <v>2528</v>
      </c>
      <c r="D19" s="5">
        <f t="shared" si="5"/>
        <v>2877</v>
      </c>
      <c r="E19" s="5">
        <f t="shared" si="5"/>
        <v>3215</v>
      </c>
      <c r="F19" s="5">
        <f t="shared" si="5"/>
        <v>2723</v>
      </c>
      <c r="G19" s="5">
        <f t="shared" si="5"/>
        <v>3007</v>
      </c>
      <c r="H19" s="5">
        <f t="shared" si="5"/>
        <v>2578</v>
      </c>
      <c r="I19" s="5">
        <f t="shared" si="5"/>
        <v>2376</v>
      </c>
      <c r="J19" s="5">
        <f t="shared" si="5"/>
        <v>3309</v>
      </c>
      <c r="K19" s="5">
        <f t="shared" si="5"/>
        <v>2897</v>
      </c>
      <c r="L19" s="5">
        <f t="shared" si="5"/>
        <v>3126</v>
      </c>
      <c r="M19" s="5">
        <f t="shared" si="5"/>
        <v>2869</v>
      </c>
      <c r="N19" s="5">
        <f t="shared" si="5"/>
        <v>3168</v>
      </c>
      <c r="O19" s="5">
        <f>SUM(O17:O18)</f>
        <v>37200</v>
      </c>
      <c r="P19" s="5">
        <f>SUM(P17:P18)</f>
        <v>34673</v>
      </c>
      <c r="Q19" s="13">
        <f t="shared" si="4"/>
        <v>-6.7930107526881722E-2</v>
      </c>
    </row>
    <row r="20" spans="1:17" ht="20.100000000000001" customHeight="1" thickBot="1" x14ac:dyDescent="0.3">
      <c r="A20" s="22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20.100000000000001" customHeight="1" thickBot="1" x14ac:dyDescent="0.3">
      <c r="A21" s="26"/>
      <c r="B21" s="28" t="s">
        <v>54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  <c r="H21" s="14" t="s">
        <v>6</v>
      </c>
      <c r="I21" s="14" t="s">
        <v>7</v>
      </c>
      <c r="J21" s="14" t="s">
        <v>8</v>
      </c>
      <c r="K21" s="14" t="s">
        <v>9</v>
      </c>
      <c r="L21" s="14" t="s">
        <v>10</v>
      </c>
      <c r="M21" s="14" t="s">
        <v>11</v>
      </c>
      <c r="N21" s="14" t="s">
        <v>12</v>
      </c>
      <c r="O21" s="23" t="s">
        <v>13</v>
      </c>
      <c r="P21" s="24"/>
      <c r="Q21" s="25"/>
    </row>
    <row r="22" spans="1:17" ht="25.5" customHeight="1" thickBot="1" x14ac:dyDescent="0.3">
      <c r="A22" s="27"/>
      <c r="B22" s="29"/>
      <c r="C22" s="7" t="s">
        <v>15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  <c r="M22" s="7" t="s">
        <v>15</v>
      </c>
      <c r="N22" s="7" t="s">
        <v>15</v>
      </c>
      <c r="O22" s="7" t="s">
        <v>14</v>
      </c>
      <c r="P22" s="7" t="s">
        <v>15</v>
      </c>
      <c r="Q22" s="7" t="s">
        <v>16</v>
      </c>
    </row>
    <row r="23" spans="1:17" ht="20.100000000000001" customHeight="1" thickBot="1" x14ac:dyDescent="0.3">
      <c r="A23" s="3" t="s">
        <v>26</v>
      </c>
      <c r="B23" s="4">
        <v>110</v>
      </c>
      <c r="C23" s="4">
        <v>70</v>
      </c>
      <c r="D23" s="4">
        <v>92</v>
      </c>
      <c r="E23" s="4">
        <v>140</v>
      </c>
      <c r="F23" s="4">
        <v>98</v>
      </c>
      <c r="G23" s="4">
        <v>128</v>
      </c>
      <c r="H23" s="4">
        <v>84</v>
      </c>
      <c r="I23" s="4">
        <v>68</v>
      </c>
      <c r="J23" s="4">
        <v>54</v>
      </c>
      <c r="K23" s="4">
        <v>149</v>
      </c>
      <c r="L23" s="4">
        <v>145</v>
      </c>
      <c r="M23" s="4">
        <v>113</v>
      </c>
      <c r="N23" s="4">
        <v>112</v>
      </c>
      <c r="O23" s="21">
        <f>B23*12</f>
        <v>1320</v>
      </c>
      <c r="P23" s="21">
        <f>SUM(C23:N23)</f>
        <v>1253</v>
      </c>
      <c r="Q23" s="13">
        <f t="shared" ref="Q23:Q24" si="6">(P23-O23)/O23</f>
        <v>-5.0757575757575758E-2</v>
      </c>
    </row>
    <row r="24" spans="1:17" ht="20.100000000000001" customHeight="1" thickBot="1" x14ac:dyDescent="0.3">
      <c r="A24" s="3" t="s">
        <v>13</v>
      </c>
      <c r="B24" s="4">
        <f>SUM(B23)</f>
        <v>110</v>
      </c>
      <c r="C24" s="4">
        <f t="shared" ref="C24:N24" si="7">SUM(C23)</f>
        <v>70</v>
      </c>
      <c r="D24" s="4">
        <f t="shared" si="7"/>
        <v>92</v>
      </c>
      <c r="E24" s="4">
        <f t="shared" si="7"/>
        <v>140</v>
      </c>
      <c r="F24" s="4">
        <f t="shared" si="7"/>
        <v>98</v>
      </c>
      <c r="G24" s="4">
        <f t="shared" si="7"/>
        <v>128</v>
      </c>
      <c r="H24" s="4">
        <f t="shared" si="7"/>
        <v>84</v>
      </c>
      <c r="I24" s="4">
        <f t="shared" si="7"/>
        <v>68</v>
      </c>
      <c r="J24" s="4">
        <f t="shared" si="7"/>
        <v>54</v>
      </c>
      <c r="K24" s="4">
        <f t="shared" si="7"/>
        <v>149</v>
      </c>
      <c r="L24" s="4">
        <f t="shared" si="7"/>
        <v>145</v>
      </c>
      <c r="M24" s="4">
        <f t="shared" si="7"/>
        <v>113</v>
      </c>
      <c r="N24" s="4">
        <f t="shared" si="7"/>
        <v>112</v>
      </c>
      <c r="O24" s="21">
        <f>SUM(O23)</f>
        <v>1320</v>
      </c>
      <c r="P24" s="21">
        <f t="shared" ref="P24" si="8">SUM(P23)</f>
        <v>1253</v>
      </c>
      <c r="Q24" s="13">
        <f t="shared" si="6"/>
        <v>-5.0757575757575758E-2</v>
      </c>
    </row>
    <row r="25" spans="1:17" ht="20.100000000000001" customHeight="1" thickBot="1" x14ac:dyDescent="0.3">
      <c r="A25" s="22" t="s">
        <v>27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20.100000000000001" customHeight="1" thickBot="1" x14ac:dyDescent="0.3">
      <c r="A26" s="26"/>
      <c r="B26" s="28" t="s">
        <v>54</v>
      </c>
      <c r="C26" s="14" t="s">
        <v>1</v>
      </c>
      <c r="D26" s="14" t="s">
        <v>2</v>
      </c>
      <c r="E26" s="14" t="s">
        <v>3</v>
      </c>
      <c r="F26" s="14" t="s">
        <v>4</v>
      </c>
      <c r="G26" s="14" t="s">
        <v>5</v>
      </c>
      <c r="H26" s="14" t="s">
        <v>6</v>
      </c>
      <c r="I26" s="14" t="s">
        <v>7</v>
      </c>
      <c r="J26" s="14" t="s">
        <v>8</v>
      </c>
      <c r="K26" s="14" t="s">
        <v>9</v>
      </c>
      <c r="L26" s="14" t="s">
        <v>10</v>
      </c>
      <c r="M26" s="14" t="s">
        <v>11</v>
      </c>
      <c r="N26" s="14" t="s">
        <v>12</v>
      </c>
      <c r="O26" s="23" t="s">
        <v>13</v>
      </c>
      <c r="P26" s="24"/>
      <c r="Q26" s="25"/>
    </row>
    <row r="27" spans="1:17" ht="30.75" customHeight="1" thickBot="1" x14ac:dyDescent="0.3">
      <c r="A27" s="27"/>
      <c r="B27" s="29"/>
      <c r="C27" s="7" t="s">
        <v>15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15</v>
      </c>
      <c r="M27" s="7" t="s">
        <v>15</v>
      </c>
      <c r="N27" s="7" t="s">
        <v>15</v>
      </c>
      <c r="O27" s="7" t="s">
        <v>14</v>
      </c>
      <c r="P27" s="7" t="s">
        <v>15</v>
      </c>
      <c r="Q27" s="7" t="s">
        <v>16</v>
      </c>
    </row>
    <row r="28" spans="1:17" ht="20.100000000000001" customHeight="1" thickBot="1" x14ac:dyDescent="0.3">
      <c r="A28" s="3" t="s">
        <v>28</v>
      </c>
      <c r="B28" s="4">
        <v>160</v>
      </c>
      <c r="C28" s="4">
        <v>100</v>
      </c>
      <c r="D28" s="4">
        <v>104</v>
      </c>
      <c r="E28" s="4">
        <v>159</v>
      </c>
      <c r="F28" s="4">
        <v>135</v>
      </c>
      <c r="G28" s="4">
        <v>250</v>
      </c>
      <c r="H28" s="4">
        <v>141</v>
      </c>
      <c r="I28" s="4">
        <v>128</v>
      </c>
      <c r="J28" s="4">
        <v>145</v>
      </c>
      <c r="K28" s="4">
        <v>114</v>
      </c>
      <c r="L28" s="4">
        <v>171</v>
      </c>
      <c r="M28" s="4">
        <v>147</v>
      </c>
      <c r="N28" s="4">
        <v>203</v>
      </c>
      <c r="O28" s="5">
        <f>B28*12</f>
        <v>1920</v>
      </c>
      <c r="P28" s="21">
        <f t="shared" ref="P28" si="9">SUM(C28:N28)</f>
        <v>1797</v>
      </c>
      <c r="Q28" s="13">
        <f t="shared" ref="Q28:Q29" si="10">(P28-O28)/O28</f>
        <v>-6.4062499999999994E-2</v>
      </c>
    </row>
    <row r="29" spans="1:17" ht="20.100000000000001" customHeight="1" thickBot="1" x14ac:dyDescent="0.3">
      <c r="A29" s="3" t="s">
        <v>13</v>
      </c>
      <c r="B29" s="4">
        <f>SUM(B28)</f>
        <v>160</v>
      </c>
      <c r="C29" s="4">
        <f t="shared" ref="C29:N29" si="11">SUM(C28)</f>
        <v>100</v>
      </c>
      <c r="D29" s="4">
        <f t="shared" si="11"/>
        <v>104</v>
      </c>
      <c r="E29" s="4">
        <f t="shared" si="11"/>
        <v>159</v>
      </c>
      <c r="F29" s="4">
        <f t="shared" si="11"/>
        <v>135</v>
      </c>
      <c r="G29" s="4">
        <f t="shared" si="11"/>
        <v>250</v>
      </c>
      <c r="H29" s="4">
        <f t="shared" si="11"/>
        <v>141</v>
      </c>
      <c r="I29" s="4">
        <f t="shared" si="11"/>
        <v>128</v>
      </c>
      <c r="J29" s="4">
        <f t="shared" si="11"/>
        <v>145</v>
      </c>
      <c r="K29" s="4">
        <f t="shared" si="11"/>
        <v>114</v>
      </c>
      <c r="L29" s="4">
        <f t="shared" si="11"/>
        <v>171</v>
      </c>
      <c r="M29" s="4">
        <f t="shared" si="11"/>
        <v>147</v>
      </c>
      <c r="N29" s="4">
        <f t="shared" si="11"/>
        <v>203</v>
      </c>
      <c r="O29" s="5">
        <f>SUM(O28)</f>
        <v>1920</v>
      </c>
      <c r="P29" s="21">
        <f t="shared" ref="P29" si="12">SUM(P28)</f>
        <v>1797</v>
      </c>
      <c r="Q29" s="13">
        <f t="shared" si="10"/>
        <v>-6.4062499999999994E-2</v>
      </c>
    </row>
    <row r="30" spans="1:17" ht="20.100000000000001" customHeight="1" thickBot="1" x14ac:dyDescent="0.3">
      <c r="A30" s="22" t="s">
        <v>29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20.100000000000001" customHeight="1" thickBot="1" x14ac:dyDescent="0.3">
      <c r="A31" s="26"/>
      <c r="B31" s="28" t="s">
        <v>54</v>
      </c>
      <c r="C31" s="14" t="s">
        <v>1</v>
      </c>
      <c r="D31" s="14" t="s">
        <v>2</v>
      </c>
      <c r="E31" s="14" t="s">
        <v>3</v>
      </c>
      <c r="F31" s="14" t="s">
        <v>4</v>
      </c>
      <c r="G31" s="14" t="s">
        <v>5</v>
      </c>
      <c r="H31" s="14" t="s">
        <v>6</v>
      </c>
      <c r="I31" s="14" t="s">
        <v>7</v>
      </c>
      <c r="J31" s="14" t="s">
        <v>8</v>
      </c>
      <c r="K31" s="14" t="s">
        <v>9</v>
      </c>
      <c r="L31" s="14" t="s">
        <v>10</v>
      </c>
      <c r="M31" s="14" t="s">
        <v>11</v>
      </c>
      <c r="N31" s="14" t="s">
        <v>12</v>
      </c>
      <c r="O31" s="23" t="s">
        <v>13</v>
      </c>
      <c r="P31" s="24"/>
      <c r="Q31" s="25"/>
    </row>
    <row r="32" spans="1:17" ht="25.5" customHeight="1" thickBot="1" x14ac:dyDescent="0.3">
      <c r="A32" s="27"/>
      <c r="B32" s="29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17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t="20.100000000000001" customHeight="1" thickBot="1" x14ac:dyDescent="0.3">
      <c r="A34" s="3" t="s">
        <v>18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ht="20.100000000000001" customHeight="1" thickBot="1" x14ac:dyDescent="0.3">
      <c r="A35" s="3" t="s">
        <v>13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t="20.100000000000001" customHeight="1" thickBot="1" x14ac:dyDescent="0.3">
      <c r="A36" s="22" t="s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20.100000000000001" customHeight="1" thickBot="1" x14ac:dyDescent="0.3">
      <c r="A37" s="26"/>
      <c r="B37" s="28" t="s">
        <v>54</v>
      </c>
      <c r="C37" s="14" t="s">
        <v>1</v>
      </c>
      <c r="D37" s="14" t="s">
        <v>2</v>
      </c>
      <c r="E37" s="14" t="s">
        <v>3</v>
      </c>
      <c r="F37" s="14" t="s">
        <v>4</v>
      </c>
      <c r="G37" s="14" t="s">
        <v>5</v>
      </c>
      <c r="H37" s="14" t="s">
        <v>6</v>
      </c>
      <c r="I37" s="14" t="s">
        <v>7</v>
      </c>
      <c r="J37" s="14" t="s">
        <v>8</v>
      </c>
      <c r="K37" s="14" t="s">
        <v>9</v>
      </c>
      <c r="L37" s="14" t="s">
        <v>10</v>
      </c>
      <c r="M37" s="14" t="s">
        <v>11</v>
      </c>
      <c r="N37" s="14" t="s">
        <v>12</v>
      </c>
      <c r="O37" s="23" t="s">
        <v>13</v>
      </c>
      <c r="P37" s="24"/>
      <c r="Q37" s="25"/>
    </row>
    <row r="38" spans="1:17" ht="25.5" customHeight="1" thickBot="1" x14ac:dyDescent="0.3">
      <c r="A38" s="27"/>
      <c r="B38" s="29"/>
      <c r="C38" s="7" t="s">
        <v>15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7" t="s">
        <v>15</v>
      </c>
      <c r="M38" s="7" t="s">
        <v>15</v>
      </c>
      <c r="N38" s="7" t="s">
        <v>15</v>
      </c>
      <c r="O38" s="7" t="s">
        <v>14</v>
      </c>
      <c r="P38" s="7" t="s">
        <v>15</v>
      </c>
      <c r="Q38" s="7" t="s">
        <v>16</v>
      </c>
    </row>
    <row r="39" spans="1:17" ht="15.75" thickBot="1" x14ac:dyDescent="0.3">
      <c r="A39" s="3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ht="20.100000000000001" customHeight="1" thickBot="1" x14ac:dyDescent="0.3">
      <c r="A40" s="3" t="s">
        <v>32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33</v>
      </c>
      <c r="B41" s="4">
        <v>590</v>
      </c>
      <c r="C41" s="4">
        <v>553</v>
      </c>
      <c r="D41" s="4">
        <v>576</v>
      </c>
      <c r="E41" s="4">
        <v>695</v>
      </c>
      <c r="F41" s="4">
        <v>453</v>
      </c>
      <c r="G41" s="4">
        <v>613</v>
      </c>
      <c r="H41" s="4">
        <v>444</v>
      </c>
      <c r="I41" s="4">
        <v>242</v>
      </c>
      <c r="J41" s="4">
        <v>574</v>
      </c>
      <c r="K41" s="4">
        <v>625</v>
      </c>
      <c r="L41" s="4">
        <v>518</v>
      </c>
      <c r="M41" s="4">
        <v>522</v>
      </c>
      <c r="N41" s="4">
        <v>490</v>
      </c>
      <c r="O41" s="5">
        <f>B41*12</f>
        <v>7080</v>
      </c>
      <c r="P41" s="21">
        <f>SUM(C41:N41)</f>
        <v>6305</v>
      </c>
      <c r="Q41" s="18">
        <f t="shared" ref="Q41:Q42" si="13">(P41-O41)/O41</f>
        <v>-0.1094632768361582</v>
      </c>
    </row>
    <row r="42" spans="1:17" ht="20.100000000000001" customHeight="1" thickBot="1" x14ac:dyDescent="0.3">
      <c r="A42" s="3" t="s">
        <v>34</v>
      </c>
      <c r="B42" s="4">
        <v>256</v>
      </c>
      <c r="C42" s="4">
        <v>291</v>
      </c>
      <c r="D42" s="4">
        <v>331</v>
      </c>
      <c r="E42" s="4">
        <v>335</v>
      </c>
      <c r="F42" s="4">
        <v>295</v>
      </c>
      <c r="G42" s="4">
        <v>238</v>
      </c>
      <c r="H42" s="4">
        <v>121</v>
      </c>
      <c r="I42" s="4">
        <v>195</v>
      </c>
      <c r="J42" s="4">
        <v>331</v>
      </c>
      <c r="K42" s="4">
        <v>212</v>
      </c>
      <c r="L42" s="4">
        <v>276</v>
      </c>
      <c r="M42" s="4">
        <v>305</v>
      </c>
      <c r="N42" s="4">
        <v>366</v>
      </c>
      <c r="O42" s="5">
        <f>B42*12</f>
        <v>3072</v>
      </c>
      <c r="P42" s="21">
        <f t="shared" ref="P42" si="14">SUM(C42:N42)</f>
        <v>3296</v>
      </c>
      <c r="Q42" s="18">
        <f t="shared" si="13"/>
        <v>7.2916666666666671E-2</v>
      </c>
    </row>
    <row r="43" spans="1:17" ht="20.100000000000001" customHeight="1" thickBot="1" x14ac:dyDescent="0.3">
      <c r="A43" s="3" t="s">
        <v>35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5">
        <f>B43*8</f>
        <v>0</v>
      </c>
      <c r="P43" s="21">
        <v>0</v>
      </c>
      <c r="Q43" s="4">
        <v>0</v>
      </c>
    </row>
    <row r="44" spans="1:17" ht="30.75" thickBot="1" x14ac:dyDescent="0.3">
      <c r="A44" s="3" t="s">
        <v>36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">
        <f t="shared" ref="O44:O45" si="15">B44*8</f>
        <v>0</v>
      </c>
      <c r="P44" s="21">
        <v>0</v>
      </c>
      <c r="Q44" s="4">
        <v>0</v>
      </c>
    </row>
    <row r="45" spans="1:17" ht="21" customHeight="1" thickBot="1" x14ac:dyDescent="0.3">
      <c r="A45" s="3" t="s">
        <v>37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5">
        <f t="shared" si="15"/>
        <v>0</v>
      </c>
      <c r="P45" s="21">
        <v>0</v>
      </c>
      <c r="Q45" s="4">
        <v>0</v>
      </c>
    </row>
    <row r="46" spans="1:17" ht="20.100000000000001" customHeight="1" thickBot="1" x14ac:dyDescent="0.3">
      <c r="A46" s="3" t="s">
        <v>38</v>
      </c>
      <c r="B46" s="4">
        <v>40</v>
      </c>
      <c r="C46" s="4">
        <v>46</v>
      </c>
      <c r="D46" s="4">
        <v>33</v>
      </c>
      <c r="E46" s="4">
        <v>47</v>
      </c>
      <c r="F46" s="4">
        <v>50</v>
      </c>
      <c r="G46" s="4">
        <v>44</v>
      </c>
      <c r="H46" s="4">
        <v>37</v>
      </c>
      <c r="I46" s="4">
        <v>37</v>
      </c>
      <c r="J46" s="4">
        <v>56</v>
      </c>
      <c r="K46" s="4">
        <v>44</v>
      </c>
      <c r="L46" s="4">
        <v>45</v>
      </c>
      <c r="M46" s="4">
        <v>28</v>
      </c>
      <c r="N46" s="4">
        <v>27</v>
      </c>
      <c r="O46" s="5">
        <f>B46*12</f>
        <v>480</v>
      </c>
      <c r="P46" s="21">
        <f t="shared" ref="P46" si="16">SUM(C46:N46)</f>
        <v>494</v>
      </c>
      <c r="Q46" s="18">
        <f t="shared" ref="Q46" si="17">(P46-O46)/O46</f>
        <v>2.9166666666666667E-2</v>
      </c>
    </row>
    <row r="47" spans="1:17" ht="20.100000000000001" customHeight="1" thickBot="1" x14ac:dyDescent="0.3">
      <c r="A47" s="3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">
        <f>B47*8</f>
        <v>0</v>
      </c>
      <c r="P47" s="21">
        <v>0</v>
      </c>
      <c r="Q47" s="4">
        <v>0</v>
      </c>
    </row>
    <row r="48" spans="1:17" ht="20.100000000000001" customHeight="1" thickBot="1" x14ac:dyDescent="0.3">
      <c r="A48" s="3" t="s">
        <v>40</v>
      </c>
      <c r="B48" s="4">
        <v>355</v>
      </c>
      <c r="C48" s="4">
        <v>443</v>
      </c>
      <c r="D48" s="4">
        <v>322</v>
      </c>
      <c r="E48" s="4">
        <v>379</v>
      </c>
      <c r="F48" s="4">
        <v>385</v>
      </c>
      <c r="G48" s="4">
        <v>501</v>
      </c>
      <c r="H48" s="4">
        <v>402</v>
      </c>
      <c r="I48" s="4">
        <v>349</v>
      </c>
      <c r="J48" s="4">
        <v>405</v>
      </c>
      <c r="K48" s="4">
        <v>276</v>
      </c>
      <c r="L48" s="4">
        <v>427</v>
      </c>
      <c r="M48" s="4">
        <v>310</v>
      </c>
      <c r="N48" s="4">
        <v>391</v>
      </c>
      <c r="O48" s="5">
        <f>B48*12</f>
        <v>4260</v>
      </c>
      <c r="P48" s="21">
        <f t="shared" ref="P48" si="18">SUM(C48:N48)</f>
        <v>4590</v>
      </c>
      <c r="Q48" s="18">
        <f t="shared" ref="Q48" si="19">(P48-O48)/O48</f>
        <v>7.746478873239436E-2</v>
      </c>
    </row>
    <row r="49" spans="1:17" ht="20.100000000000001" customHeight="1" thickBot="1" x14ac:dyDescent="0.3">
      <c r="A49" s="3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21">
        <v>0</v>
      </c>
      <c r="Q49" s="4">
        <v>0</v>
      </c>
    </row>
    <row r="50" spans="1:17" ht="20.100000000000001" customHeight="1" thickBot="1" x14ac:dyDescent="0.3">
      <c r="A50" s="3" t="s">
        <v>13</v>
      </c>
      <c r="B50" s="4">
        <f>SUM(B39:B49)</f>
        <v>1241</v>
      </c>
      <c r="C50" s="4">
        <f t="shared" ref="C50:N50" si="20">SUM(C39:C49)</f>
        <v>1333</v>
      </c>
      <c r="D50" s="4">
        <f t="shared" si="20"/>
        <v>1262</v>
      </c>
      <c r="E50" s="4">
        <f t="shared" si="20"/>
        <v>1456</v>
      </c>
      <c r="F50" s="4">
        <f t="shared" si="20"/>
        <v>1183</v>
      </c>
      <c r="G50" s="4">
        <f t="shared" si="20"/>
        <v>1396</v>
      </c>
      <c r="H50" s="4">
        <f t="shared" si="20"/>
        <v>1004</v>
      </c>
      <c r="I50" s="4">
        <f t="shared" si="20"/>
        <v>823</v>
      </c>
      <c r="J50" s="4">
        <f t="shared" si="20"/>
        <v>1366</v>
      </c>
      <c r="K50" s="4">
        <f t="shared" si="20"/>
        <v>1157</v>
      </c>
      <c r="L50" s="4">
        <f t="shared" si="20"/>
        <v>1266</v>
      </c>
      <c r="M50" s="4">
        <f t="shared" si="20"/>
        <v>1165</v>
      </c>
      <c r="N50" s="4">
        <f t="shared" si="20"/>
        <v>1274</v>
      </c>
      <c r="O50" s="21">
        <f>SUM(O39:O49)</f>
        <v>14892</v>
      </c>
      <c r="P50" s="21">
        <f t="shared" ref="P50" si="21">SUM(P39:P49)</f>
        <v>14685</v>
      </c>
      <c r="Q50" s="13">
        <f t="shared" ref="Q50" si="22">(P50-O50)/O50</f>
        <v>-1.3900080580177276E-2</v>
      </c>
    </row>
    <row r="51" spans="1:17" ht="20.100000000000001" customHeight="1" thickBot="1" x14ac:dyDescent="0.3">
      <c r="A51" s="22" t="s">
        <v>42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ht="20.100000000000001" customHeight="1" thickBot="1" x14ac:dyDescent="0.3">
      <c r="A52" s="26"/>
      <c r="B52" s="28" t="s">
        <v>54</v>
      </c>
      <c r="C52" s="14" t="s">
        <v>1</v>
      </c>
      <c r="D52" s="14" t="s">
        <v>2</v>
      </c>
      <c r="E52" s="14" t="s">
        <v>3</v>
      </c>
      <c r="F52" s="14" t="s">
        <v>4</v>
      </c>
      <c r="G52" s="14" t="s">
        <v>5</v>
      </c>
      <c r="H52" s="14" t="s">
        <v>6</v>
      </c>
      <c r="I52" s="14" t="s">
        <v>7</v>
      </c>
      <c r="J52" s="14" t="s">
        <v>8</v>
      </c>
      <c r="K52" s="14" t="s">
        <v>9</v>
      </c>
      <c r="L52" s="14" t="s">
        <v>10</v>
      </c>
      <c r="M52" s="14" t="s">
        <v>11</v>
      </c>
      <c r="N52" s="14" t="s">
        <v>12</v>
      </c>
      <c r="O52" s="23" t="s">
        <v>13</v>
      </c>
      <c r="P52" s="24"/>
      <c r="Q52" s="25"/>
    </row>
    <row r="53" spans="1:17" ht="24.75" customHeight="1" thickBot="1" x14ac:dyDescent="0.3">
      <c r="A53" s="27"/>
      <c r="B53" s="29"/>
      <c r="C53" s="7" t="s">
        <v>15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  <c r="M53" s="7" t="s">
        <v>15</v>
      </c>
      <c r="N53" s="7" t="s">
        <v>15</v>
      </c>
      <c r="O53" s="7" t="s">
        <v>14</v>
      </c>
      <c r="P53" s="7" t="s">
        <v>15</v>
      </c>
      <c r="Q53" s="7" t="s">
        <v>16</v>
      </c>
    </row>
    <row r="54" spans="1:17" ht="30.75" thickBot="1" x14ac:dyDescent="0.3">
      <c r="A54" s="3" t="s">
        <v>96</v>
      </c>
      <c r="B54" s="4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81</v>
      </c>
      <c r="K54" s="4">
        <v>100</v>
      </c>
      <c r="L54" s="4">
        <v>148</v>
      </c>
      <c r="M54" s="4">
        <v>226</v>
      </c>
      <c r="N54" s="4">
        <v>231</v>
      </c>
      <c r="O54" s="19">
        <f>60+120+180+360+420</f>
        <v>1140</v>
      </c>
      <c r="P54" s="4">
        <f t="shared" ref="P54:P55" si="23">SUM(C54:N54)</f>
        <v>786</v>
      </c>
      <c r="Q54" s="13">
        <f t="shared" ref="Q54:Q55" si="24">(P54-O54)/O54</f>
        <v>-0.31052631578947371</v>
      </c>
    </row>
    <row r="55" spans="1:17" ht="30.75" customHeight="1" thickBot="1" x14ac:dyDescent="0.3">
      <c r="A55" s="3" t="s">
        <v>97</v>
      </c>
      <c r="B55" s="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22</v>
      </c>
      <c r="K55" s="4">
        <v>25</v>
      </c>
      <c r="L55" s="4">
        <v>21</v>
      </c>
      <c r="M55" s="4">
        <v>35</v>
      </c>
      <c r="N55" s="4">
        <v>36</v>
      </c>
      <c r="O55" s="19">
        <f>12+24+36+48+60</f>
        <v>180</v>
      </c>
      <c r="P55" s="4">
        <f t="shared" si="23"/>
        <v>139</v>
      </c>
      <c r="Q55" s="13">
        <f t="shared" si="24"/>
        <v>-0.22777777777777777</v>
      </c>
    </row>
    <row r="56" spans="1:17" ht="45.75" thickBot="1" x14ac:dyDescent="0.3">
      <c r="A56" s="15" t="s">
        <v>98</v>
      </c>
      <c r="B56" s="7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</row>
    <row r="57" spans="1:17" ht="20.100000000000001" customHeight="1" thickBot="1" x14ac:dyDescent="0.3">
      <c r="A57" s="3" t="s">
        <v>99</v>
      </c>
      <c r="B57" s="4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</row>
    <row r="58" spans="1:17" ht="30.75" thickBot="1" x14ac:dyDescent="0.3">
      <c r="A58" s="3" t="s">
        <v>46</v>
      </c>
      <c r="B58" s="4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</row>
    <row r="59" spans="1:17" ht="20.100000000000001" customHeight="1" thickBot="1" x14ac:dyDescent="0.3">
      <c r="A59" s="3" t="s">
        <v>47</v>
      </c>
      <c r="B59" s="4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</row>
    <row r="60" spans="1:17" ht="20.100000000000001" customHeight="1" thickBot="1" x14ac:dyDescent="0.3">
      <c r="A60" s="3" t="s">
        <v>48</v>
      </c>
      <c r="B60" s="4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ht="20.100000000000001" customHeight="1" thickBot="1" x14ac:dyDescent="0.3">
      <c r="A61" s="3" t="s">
        <v>49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</row>
    <row r="62" spans="1:17" ht="20.100000000000001" customHeight="1" thickBot="1" x14ac:dyDescent="0.3">
      <c r="A62" s="2" t="s">
        <v>50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</row>
    <row r="63" spans="1:17" ht="20.100000000000001" customHeight="1" thickBot="1" x14ac:dyDescent="0.3">
      <c r="A63" s="22" t="s">
        <v>51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ht="20.100000000000001" customHeight="1" thickBot="1" x14ac:dyDescent="0.3">
      <c r="A64" s="26"/>
      <c r="B64" s="28" t="s">
        <v>54</v>
      </c>
      <c r="C64" s="14" t="s">
        <v>1</v>
      </c>
      <c r="D64" s="14" t="s">
        <v>2</v>
      </c>
      <c r="E64" s="14" t="s">
        <v>3</v>
      </c>
      <c r="F64" s="14" t="s">
        <v>4</v>
      </c>
      <c r="G64" s="14" t="s">
        <v>5</v>
      </c>
      <c r="H64" s="14" t="s">
        <v>6</v>
      </c>
      <c r="I64" s="14" t="s">
        <v>7</v>
      </c>
      <c r="J64" s="14" t="s">
        <v>8</v>
      </c>
      <c r="K64" s="14" t="s">
        <v>9</v>
      </c>
      <c r="L64" s="14" t="s">
        <v>10</v>
      </c>
      <c r="M64" s="14" t="s">
        <v>11</v>
      </c>
      <c r="N64" s="14" t="s">
        <v>12</v>
      </c>
      <c r="O64" s="23" t="s">
        <v>13</v>
      </c>
      <c r="P64" s="24"/>
      <c r="Q64" s="25"/>
    </row>
    <row r="65" spans="1:17" ht="26.25" customHeight="1" thickBot="1" x14ac:dyDescent="0.3">
      <c r="A65" s="27"/>
      <c r="B65" s="29"/>
      <c r="C65" s="7" t="s">
        <v>15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  <c r="K65" s="7" t="s">
        <v>15</v>
      </c>
      <c r="L65" s="7" t="s">
        <v>15</v>
      </c>
      <c r="M65" s="7" t="s">
        <v>15</v>
      </c>
      <c r="N65" s="7" t="s">
        <v>15</v>
      </c>
      <c r="O65" s="7" t="s">
        <v>14</v>
      </c>
      <c r="P65" s="7" t="s">
        <v>15</v>
      </c>
      <c r="Q65" s="7" t="s">
        <v>16</v>
      </c>
    </row>
    <row r="66" spans="1:17" ht="20.100000000000001" customHeight="1" thickBot="1" x14ac:dyDescent="0.3">
      <c r="A66" s="3" t="s">
        <v>52</v>
      </c>
      <c r="B66" s="4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</row>
    <row r="67" spans="1:17" ht="20.100000000000001" customHeight="1" thickBot="1" x14ac:dyDescent="0.3">
      <c r="A67" s="3" t="s">
        <v>53</v>
      </c>
      <c r="B67" s="4"/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ht="20.100000000000001" customHeight="1" thickBot="1" x14ac:dyDescent="0.3">
      <c r="A68" s="3" t="s">
        <v>13</v>
      </c>
      <c r="B68" s="4"/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t="20.100000000000001" customHeight="1" thickBot="1" x14ac:dyDescent="0.3">
      <c r="A69" s="22" t="s">
        <v>60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20.100000000000001" customHeight="1" thickBot="1" x14ac:dyDescent="0.3">
      <c r="A70" s="26"/>
      <c r="B70" s="28" t="s">
        <v>54</v>
      </c>
      <c r="C70" s="14" t="s">
        <v>1</v>
      </c>
      <c r="D70" s="14" t="s">
        <v>2</v>
      </c>
      <c r="E70" s="14" t="s">
        <v>3</v>
      </c>
      <c r="F70" s="14" t="s">
        <v>4</v>
      </c>
      <c r="G70" s="14" t="s">
        <v>5</v>
      </c>
      <c r="H70" s="14" t="s">
        <v>6</v>
      </c>
      <c r="I70" s="14" t="s">
        <v>7</v>
      </c>
      <c r="J70" s="14" t="s">
        <v>8</v>
      </c>
      <c r="K70" s="14" t="s">
        <v>9</v>
      </c>
      <c r="L70" s="14" t="s">
        <v>10</v>
      </c>
      <c r="M70" s="14" t="s">
        <v>11</v>
      </c>
      <c r="N70" s="14" t="s">
        <v>12</v>
      </c>
      <c r="O70" s="23" t="s">
        <v>13</v>
      </c>
      <c r="P70" s="24"/>
      <c r="Q70" s="25"/>
    </row>
    <row r="71" spans="1:17" ht="27" customHeight="1" thickBot="1" x14ac:dyDescent="0.3">
      <c r="A71" s="27"/>
      <c r="B71" s="29"/>
      <c r="C71" s="7" t="s">
        <v>15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  <c r="K71" s="7" t="s">
        <v>15</v>
      </c>
      <c r="L71" s="7" t="s">
        <v>15</v>
      </c>
      <c r="M71" s="7" t="s">
        <v>15</v>
      </c>
      <c r="N71" s="7" t="s">
        <v>15</v>
      </c>
      <c r="O71" s="7" t="s">
        <v>14</v>
      </c>
      <c r="P71" s="7" t="s">
        <v>15</v>
      </c>
      <c r="Q71" s="7" t="s">
        <v>16</v>
      </c>
    </row>
    <row r="72" spans="1:17" ht="20.100000000000001" customHeight="1" thickBot="1" x14ac:dyDescent="0.3">
      <c r="A72" s="3" t="s">
        <v>17</v>
      </c>
      <c r="B72" s="5"/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</row>
    <row r="73" spans="1:17" ht="18.75" customHeight="1" thickBot="1" x14ac:dyDescent="0.3">
      <c r="A73" s="3" t="s">
        <v>18</v>
      </c>
      <c r="B73" s="5"/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</row>
    <row r="74" spans="1:17" ht="18.75" customHeight="1" thickBot="1" x14ac:dyDescent="0.3">
      <c r="A74" s="3" t="s">
        <v>58</v>
      </c>
      <c r="B74" s="5"/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ht="20.100000000000001" customHeight="1" thickBot="1" x14ac:dyDescent="0.3">
      <c r="A75" s="22" t="s">
        <v>59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ht="20.100000000000001" customHeight="1" thickBot="1" x14ac:dyDescent="0.3">
      <c r="A76" s="26"/>
      <c r="B76" s="28" t="s">
        <v>54</v>
      </c>
      <c r="C76" s="14" t="s">
        <v>1</v>
      </c>
      <c r="D76" s="14" t="s">
        <v>2</v>
      </c>
      <c r="E76" s="14" t="s">
        <v>3</v>
      </c>
      <c r="F76" s="14" t="s">
        <v>4</v>
      </c>
      <c r="G76" s="14" t="s">
        <v>5</v>
      </c>
      <c r="H76" s="14" t="s">
        <v>6</v>
      </c>
      <c r="I76" s="14" t="s">
        <v>7</v>
      </c>
      <c r="J76" s="14" t="s">
        <v>8</v>
      </c>
      <c r="K76" s="14" t="s">
        <v>9</v>
      </c>
      <c r="L76" s="14" t="s">
        <v>10</v>
      </c>
      <c r="M76" s="14" t="s">
        <v>11</v>
      </c>
      <c r="N76" s="14" t="s">
        <v>12</v>
      </c>
      <c r="O76" s="23" t="s">
        <v>13</v>
      </c>
      <c r="P76" s="24"/>
      <c r="Q76" s="25"/>
    </row>
    <row r="77" spans="1:17" ht="27" customHeight="1" thickBot="1" x14ac:dyDescent="0.3">
      <c r="A77" s="27"/>
      <c r="B77" s="29"/>
      <c r="C77" s="7" t="s">
        <v>15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  <c r="K77" s="7" t="s">
        <v>15</v>
      </c>
      <c r="L77" s="7" t="s">
        <v>15</v>
      </c>
      <c r="M77" s="7" t="s">
        <v>15</v>
      </c>
      <c r="N77" s="7" t="s">
        <v>15</v>
      </c>
      <c r="O77" s="7" t="s">
        <v>14</v>
      </c>
      <c r="P77" s="7" t="s">
        <v>15</v>
      </c>
      <c r="Q77" s="7" t="s">
        <v>16</v>
      </c>
    </row>
    <row r="78" spans="1:17" ht="20.100000000000001" customHeight="1" thickBot="1" x14ac:dyDescent="0.3">
      <c r="A78" s="3" t="s">
        <v>22</v>
      </c>
      <c r="B78" s="5"/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64</v>
      </c>
      <c r="K78" s="4">
        <v>86</v>
      </c>
      <c r="L78" s="5">
        <v>127</v>
      </c>
      <c r="M78" s="5">
        <v>180</v>
      </c>
      <c r="N78" s="4">
        <v>197</v>
      </c>
      <c r="O78" s="4">
        <f>60+120+180+360+420</f>
        <v>1140</v>
      </c>
      <c r="P78" s="4">
        <f t="shared" ref="P78" si="25">SUM(C78:N78)</f>
        <v>654</v>
      </c>
      <c r="Q78" s="13">
        <f t="shared" ref="Q78" si="26">(P78-O78)/O78</f>
        <v>-0.4263157894736842</v>
      </c>
    </row>
    <row r="79" spans="1:17" ht="18.75" customHeight="1" thickBot="1" x14ac:dyDescent="0.3">
      <c r="A79" s="3" t="s">
        <v>23</v>
      </c>
      <c r="B79" s="5"/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17" ht="20.100000000000001" customHeight="1" thickBot="1" x14ac:dyDescent="0.3">
      <c r="A80" s="22" t="s">
        <v>61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ht="20.100000000000001" customHeight="1" thickBot="1" x14ac:dyDescent="0.3">
      <c r="A81" s="26"/>
      <c r="B81" s="28" t="s">
        <v>54</v>
      </c>
      <c r="C81" s="14" t="s">
        <v>1</v>
      </c>
      <c r="D81" s="14" t="s">
        <v>2</v>
      </c>
      <c r="E81" s="14" t="s">
        <v>3</v>
      </c>
      <c r="F81" s="14" t="s">
        <v>4</v>
      </c>
      <c r="G81" s="14" t="s">
        <v>5</v>
      </c>
      <c r="H81" s="14" t="s">
        <v>6</v>
      </c>
      <c r="I81" s="14" t="s">
        <v>7</v>
      </c>
      <c r="J81" s="14" t="s">
        <v>8</v>
      </c>
      <c r="K81" s="14" t="s">
        <v>9</v>
      </c>
      <c r="L81" s="14" t="s">
        <v>10</v>
      </c>
      <c r="M81" s="14" t="s">
        <v>11</v>
      </c>
      <c r="N81" s="14" t="s">
        <v>12</v>
      </c>
      <c r="O81" s="23" t="s">
        <v>13</v>
      </c>
      <c r="P81" s="24"/>
      <c r="Q81" s="25"/>
    </row>
    <row r="82" spans="1:17" ht="27" customHeight="1" thickBot="1" x14ac:dyDescent="0.3">
      <c r="A82" s="27"/>
      <c r="B82" s="29"/>
      <c r="C82" s="7" t="s">
        <v>15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  <c r="K82" s="7" t="s">
        <v>15</v>
      </c>
      <c r="L82" s="7" t="s">
        <v>15</v>
      </c>
      <c r="M82" s="7" t="s">
        <v>15</v>
      </c>
      <c r="N82" s="7" t="s">
        <v>15</v>
      </c>
      <c r="O82" s="7" t="s">
        <v>14</v>
      </c>
      <c r="P82" s="7" t="s">
        <v>15</v>
      </c>
      <c r="Q82" s="7" t="s">
        <v>16</v>
      </c>
    </row>
    <row r="83" spans="1:17" ht="20.100000000000001" customHeight="1" thickBot="1" x14ac:dyDescent="0.3">
      <c r="A83" s="3" t="s">
        <v>62</v>
      </c>
      <c r="B83" s="5"/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ht="19.5" customHeight="1" thickBot="1" x14ac:dyDescent="0.3">
      <c r="A84" s="3" t="s">
        <v>63</v>
      </c>
      <c r="B84" s="5"/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</row>
    <row r="85" spans="1:17" ht="19.5" customHeight="1" thickBot="1" x14ac:dyDescent="0.3">
      <c r="A85" s="3" t="s">
        <v>64</v>
      </c>
      <c r="B85" s="5"/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17" ht="19.5" customHeight="1" thickBot="1" x14ac:dyDescent="0.3">
      <c r="A86" s="3" t="s">
        <v>65</v>
      </c>
      <c r="B86" s="5"/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</row>
    <row r="87" spans="1:17" ht="19.5" customHeight="1" thickBot="1" x14ac:dyDescent="0.3">
      <c r="A87" s="3" t="s">
        <v>66</v>
      </c>
      <c r="B87" s="5"/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</row>
    <row r="88" spans="1:17" ht="19.5" customHeight="1" thickBot="1" x14ac:dyDescent="0.3">
      <c r="A88" s="3" t="s">
        <v>67</v>
      </c>
      <c r="B88" s="5"/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</row>
    <row r="89" spans="1:17" ht="19.5" customHeight="1" thickBot="1" x14ac:dyDescent="0.3">
      <c r="A89" s="3" t="s">
        <v>68</v>
      </c>
      <c r="B89" s="5"/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ht="19.5" customHeight="1" thickBot="1" x14ac:dyDescent="0.3">
      <c r="A90" s="3" t="s">
        <v>69</v>
      </c>
      <c r="B90" s="5"/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</row>
    <row r="91" spans="1:17" ht="19.5" customHeight="1" thickBot="1" x14ac:dyDescent="0.3">
      <c r="A91" s="3" t="s">
        <v>70</v>
      </c>
      <c r="B91" s="5"/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</row>
    <row r="92" spans="1:17" ht="19.5" customHeight="1" thickBot="1" x14ac:dyDescent="0.3">
      <c r="A92" s="3" t="s">
        <v>71</v>
      </c>
      <c r="B92" s="5"/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</row>
    <row r="93" spans="1:17" ht="20.100000000000001" customHeight="1" thickBot="1" x14ac:dyDescent="0.3">
      <c r="A93" s="3" t="s">
        <v>72</v>
      </c>
      <c r="B93" s="5"/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</row>
    <row r="94" spans="1:17" ht="20.100000000000001" customHeight="1" thickBot="1" x14ac:dyDescent="0.3">
      <c r="A94" s="3" t="s">
        <v>73</v>
      </c>
      <c r="B94" s="5"/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</row>
    <row r="95" spans="1:17" ht="20.100000000000001" customHeight="1" thickBot="1" x14ac:dyDescent="0.3">
      <c r="A95" s="3" t="s">
        <v>74</v>
      </c>
      <c r="B95" s="5"/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</row>
    <row r="96" spans="1:17" ht="20.100000000000001" customHeight="1" thickBot="1" x14ac:dyDescent="0.3">
      <c r="A96" s="3" t="s">
        <v>13</v>
      </c>
      <c r="B96" s="5"/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</row>
    <row r="97" spans="1:17" ht="20.100000000000001" customHeight="1" thickBot="1" x14ac:dyDescent="0.3">
      <c r="A97" s="22" t="s">
        <v>75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ht="20.100000000000001" customHeight="1" thickBot="1" x14ac:dyDescent="0.3">
      <c r="A98" s="26"/>
      <c r="B98" s="28" t="s">
        <v>54</v>
      </c>
      <c r="C98" s="14" t="s">
        <v>1</v>
      </c>
      <c r="D98" s="14" t="s">
        <v>2</v>
      </c>
      <c r="E98" s="14" t="s">
        <v>3</v>
      </c>
      <c r="F98" s="14" t="s">
        <v>4</v>
      </c>
      <c r="G98" s="14" t="s">
        <v>5</v>
      </c>
      <c r="H98" s="14" t="s">
        <v>6</v>
      </c>
      <c r="I98" s="14" t="s">
        <v>7</v>
      </c>
      <c r="J98" s="14" t="s">
        <v>8</v>
      </c>
      <c r="K98" s="14" t="s">
        <v>9</v>
      </c>
      <c r="L98" s="14" t="s">
        <v>10</v>
      </c>
      <c r="M98" s="14" t="s">
        <v>11</v>
      </c>
      <c r="N98" s="14" t="s">
        <v>12</v>
      </c>
      <c r="O98" s="23" t="s">
        <v>13</v>
      </c>
      <c r="P98" s="24"/>
      <c r="Q98" s="25"/>
    </row>
    <row r="99" spans="1:17" ht="27" customHeight="1" thickBot="1" x14ac:dyDescent="0.3">
      <c r="A99" s="27"/>
      <c r="B99" s="29"/>
      <c r="C99" s="7" t="s">
        <v>15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  <c r="K99" s="7" t="s">
        <v>15</v>
      </c>
      <c r="L99" s="7" t="s">
        <v>15</v>
      </c>
      <c r="M99" s="7" t="s">
        <v>15</v>
      </c>
      <c r="N99" s="7" t="s">
        <v>15</v>
      </c>
      <c r="O99" s="7" t="s">
        <v>14</v>
      </c>
      <c r="P99" s="7" t="s">
        <v>15</v>
      </c>
      <c r="Q99" s="7" t="s">
        <v>16</v>
      </c>
    </row>
    <row r="100" spans="1:17" ht="20.100000000000001" customHeight="1" thickBot="1" x14ac:dyDescent="0.3">
      <c r="A100" s="12" t="s">
        <v>76</v>
      </c>
      <c r="B100" s="6"/>
      <c r="C100" s="4">
        <v>0</v>
      </c>
      <c r="D100" s="4">
        <v>0</v>
      </c>
      <c r="E100" s="4">
        <v>0</v>
      </c>
      <c r="F100" s="7">
        <f t="shared" ref="F100:N100" si="27">F101</f>
        <v>37</v>
      </c>
      <c r="G100" s="7">
        <f t="shared" si="27"/>
        <v>66</v>
      </c>
      <c r="H100" s="7">
        <f t="shared" si="27"/>
        <v>42</v>
      </c>
      <c r="I100" s="7">
        <f t="shared" si="27"/>
        <v>34</v>
      </c>
      <c r="J100" s="7">
        <f t="shared" si="27"/>
        <v>51</v>
      </c>
      <c r="K100" s="7">
        <f t="shared" si="27"/>
        <v>71</v>
      </c>
      <c r="L100" s="7">
        <f t="shared" si="27"/>
        <v>0</v>
      </c>
      <c r="M100" s="7">
        <f t="shared" si="27"/>
        <v>0</v>
      </c>
      <c r="N100" s="7">
        <f t="shared" si="27"/>
        <v>0</v>
      </c>
      <c r="O100" s="6">
        <f>O101</f>
        <v>300</v>
      </c>
      <c r="P100" s="6">
        <f>P101</f>
        <v>301</v>
      </c>
      <c r="Q100" s="18">
        <f t="shared" ref="Q100" si="28">(P100-O100)/O100</f>
        <v>3.3333333333333335E-3</v>
      </c>
    </row>
    <row r="101" spans="1:17" ht="19.5" customHeight="1" thickBot="1" x14ac:dyDescent="0.3">
      <c r="A101" s="3" t="s">
        <v>80</v>
      </c>
      <c r="B101" s="5"/>
      <c r="C101" s="4">
        <v>0</v>
      </c>
      <c r="D101" s="4">
        <v>0</v>
      </c>
      <c r="E101" s="4">
        <v>0</v>
      </c>
      <c r="F101" s="4">
        <v>37</v>
      </c>
      <c r="G101" s="4">
        <v>66</v>
      </c>
      <c r="H101" s="4">
        <v>42</v>
      </c>
      <c r="I101" s="4">
        <v>34</v>
      </c>
      <c r="J101" s="4">
        <v>51</v>
      </c>
      <c r="K101" s="4">
        <v>71</v>
      </c>
      <c r="L101" s="4">
        <v>0</v>
      </c>
      <c r="M101" s="4">
        <v>0</v>
      </c>
      <c r="N101" s="4">
        <v>0</v>
      </c>
      <c r="O101" s="16">
        <f>50*6</f>
        <v>300</v>
      </c>
      <c r="P101" s="16">
        <f>SUM(F101:N101)</f>
        <v>301</v>
      </c>
      <c r="Q101" s="18">
        <f t="shared" ref="Q101" si="29">(P101-O101)/O101</f>
        <v>3.3333333333333335E-3</v>
      </c>
    </row>
    <row r="102" spans="1:17" ht="19.5" customHeight="1" thickBot="1" x14ac:dyDescent="0.3">
      <c r="A102" s="3" t="s">
        <v>81</v>
      </c>
      <c r="B102" s="5"/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</row>
    <row r="103" spans="1:17" ht="19.5" customHeight="1" thickBot="1" x14ac:dyDescent="0.3">
      <c r="A103" s="3" t="s">
        <v>77</v>
      </c>
      <c r="B103" s="5"/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</row>
    <row r="104" spans="1:17" ht="19.5" customHeight="1" thickBot="1" x14ac:dyDescent="0.3">
      <c r="A104" s="3" t="s">
        <v>82</v>
      </c>
      <c r="B104" s="5"/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</row>
    <row r="105" spans="1:17" ht="19.5" customHeight="1" thickBot="1" x14ac:dyDescent="0.3">
      <c r="A105" s="3" t="s">
        <v>83</v>
      </c>
      <c r="B105" s="5"/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ht="19.5" customHeight="1" thickBot="1" x14ac:dyDescent="0.3">
      <c r="A106" s="3" t="s">
        <v>84</v>
      </c>
      <c r="B106" s="5"/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</row>
    <row r="107" spans="1:17" ht="19.5" customHeight="1" thickBot="1" x14ac:dyDescent="0.3">
      <c r="A107" s="3" t="s">
        <v>85</v>
      </c>
      <c r="B107" s="5"/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</row>
    <row r="108" spans="1:17" ht="19.5" customHeight="1" thickBot="1" x14ac:dyDescent="0.3">
      <c r="A108" s="3" t="s">
        <v>78</v>
      </c>
      <c r="B108" s="5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</row>
    <row r="109" spans="1:17" ht="30.75" thickBot="1" x14ac:dyDescent="0.3">
      <c r="A109" s="3" t="s">
        <v>79</v>
      </c>
      <c r="B109" s="5"/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</row>
    <row r="110" spans="1:17" ht="19.5" customHeight="1" thickBot="1" x14ac:dyDescent="0.3">
      <c r="A110" s="3" t="s">
        <v>86</v>
      </c>
      <c r="B110" s="5"/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ht="20.100000000000001" customHeight="1" thickBot="1" x14ac:dyDescent="0.3">
      <c r="A111" s="3" t="s">
        <v>87</v>
      </c>
      <c r="B111" s="5"/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t="20.100000000000001" customHeight="1" thickBot="1" x14ac:dyDescent="0.3">
      <c r="A112" s="3" t="s">
        <v>88</v>
      </c>
      <c r="B112" s="5"/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ht="20.100000000000001" customHeight="1" thickBot="1" x14ac:dyDescent="0.3">
      <c r="A113" s="3" t="s">
        <v>89</v>
      </c>
      <c r="B113" s="5"/>
      <c r="C113" s="4">
        <v>0</v>
      </c>
      <c r="D113" s="4">
        <v>0</v>
      </c>
      <c r="E113" s="4">
        <v>0</v>
      </c>
      <c r="F113" s="7">
        <f>F115</f>
        <v>17</v>
      </c>
      <c r="G113" s="7">
        <f>G115</f>
        <v>12</v>
      </c>
      <c r="H113" s="7">
        <f t="shared" ref="H113:J113" si="30">H115</f>
        <v>0</v>
      </c>
      <c r="I113" s="7">
        <f t="shared" si="30"/>
        <v>17</v>
      </c>
      <c r="J113" s="7">
        <f t="shared" si="30"/>
        <v>11</v>
      </c>
      <c r="K113" s="7">
        <f t="shared" ref="K113:L113" si="31">K115</f>
        <v>0</v>
      </c>
      <c r="L113" s="7">
        <f t="shared" si="31"/>
        <v>0</v>
      </c>
      <c r="M113" s="7">
        <f t="shared" ref="M113:N113" si="32">M115</f>
        <v>0</v>
      </c>
      <c r="N113" s="7">
        <f t="shared" si="32"/>
        <v>0</v>
      </c>
      <c r="O113" s="6">
        <f>O115</f>
        <v>90</v>
      </c>
      <c r="P113" s="6">
        <f>P115</f>
        <v>57</v>
      </c>
      <c r="Q113" s="18">
        <f t="shared" ref="Q113:Q115" si="33">(P113-O113)/O113</f>
        <v>-0.36666666666666664</v>
      </c>
    </row>
    <row r="114" spans="1:17" ht="20.100000000000001" customHeight="1" thickBot="1" x14ac:dyDescent="0.3">
      <c r="A114" s="3" t="s">
        <v>90</v>
      </c>
      <c r="B114" s="5"/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ht="20.100000000000001" customHeight="1" thickBot="1" x14ac:dyDescent="0.3">
      <c r="A115" s="3" t="s">
        <v>91</v>
      </c>
      <c r="B115" s="5"/>
      <c r="C115" s="4">
        <v>0</v>
      </c>
      <c r="D115" s="4">
        <v>0</v>
      </c>
      <c r="E115" s="4">
        <v>0</v>
      </c>
      <c r="F115" s="4">
        <v>17</v>
      </c>
      <c r="G115" s="4">
        <v>12</v>
      </c>
      <c r="H115" s="4">
        <v>0</v>
      </c>
      <c r="I115" s="5">
        <v>17</v>
      </c>
      <c r="J115" s="5">
        <v>11</v>
      </c>
      <c r="K115" s="5">
        <v>0</v>
      </c>
      <c r="L115" s="5">
        <v>0</v>
      </c>
      <c r="M115" s="5">
        <v>0</v>
      </c>
      <c r="N115" s="5">
        <v>0</v>
      </c>
      <c r="O115" s="5">
        <f>6*15</f>
        <v>90</v>
      </c>
      <c r="P115" s="5">
        <f>SUM(F115:N115)</f>
        <v>57</v>
      </c>
      <c r="Q115" s="18">
        <f t="shared" si="33"/>
        <v>-0.36666666666666664</v>
      </c>
    </row>
    <row r="116" spans="1:17" ht="39" customHeight="1" thickBot="1" x14ac:dyDescent="0.3">
      <c r="A116" s="3" t="s">
        <v>92</v>
      </c>
      <c r="B116" s="5"/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</row>
    <row r="117" spans="1:17" ht="37.5" customHeight="1" thickBot="1" x14ac:dyDescent="0.3">
      <c r="A117" s="3" t="s">
        <v>93</v>
      </c>
      <c r="B117" s="5"/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</row>
    <row r="118" spans="1:17" ht="20.100000000000001" customHeight="1" thickBot="1" x14ac:dyDescent="0.3">
      <c r="A118" s="3" t="s">
        <v>94</v>
      </c>
      <c r="B118" s="5"/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</row>
    <row r="119" spans="1:17" ht="20.100000000000001" customHeight="1" thickBot="1" x14ac:dyDescent="0.3">
      <c r="A119" s="3" t="s">
        <v>95</v>
      </c>
      <c r="B119" s="5"/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</row>
    <row r="120" spans="1:17" ht="15" customHeight="1" x14ac:dyDescent="0.25">
      <c r="A120" s="2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ht="15" customHeight="1" thickBot="1" x14ac:dyDescent="0.3">
      <c r="A121" s="33" t="s">
        <v>100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1:17" ht="15" customHeight="1" thickBot="1" x14ac:dyDescent="0.3">
      <c r="A122" s="26"/>
      <c r="B122" s="28" t="s">
        <v>54</v>
      </c>
      <c r="C122" s="17" t="s">
        <v>1</v>
      </c>
      <c r="D122" s="17" t="s">
        <v>2</v>
      </c>
      <c r="E122" s="17" t="s">
        <v>3</v>
      </c>
      <c r="F122" s="17" t="s">
        <v>4</v>
      </c>
      <c r="G122" s="17" t="s">
        <v>5</v>
      </c>
      <c r="H122" s="17" t="s">
        <v>6</v>
      </c>
      <c r="I122" s="17" t="s">
        <v>7</v>
      </c>
      <c r="J122" s="17" t="s">
        <v>8</v>
      </c>
      <c r="K122" s="17" t="s">
        <v>9</v>
      </c>
      <c r="L122" s="17" t="s">
        <v>10</v>
      </c>
      <c r="M122" s="17" t="s">
        <v>11</v>
      </c>
      <c r="N122" s="17" t="s">
        <v>12</v>
      </c>
      <c r="O122" s="23" t="s">
        <v>13</v>
      </c>
      <c r="P122" s="24"/>
      <c r="Q122" s="25"/>
    </row>
    <row r="123" spans="1:17" ht="15" customHeight="1" thickBot="1" x14ac:dyDescent="0.3">
      <c r="A123" s="27"/>
      <c r="B123" s="29"/>
      <c r="C123" s="7" t="s">
        <v>15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  <c r="K123" s="7" t="s">
        <v>15</v>
      </c>
      <c r="L123" s="7" t="s">
        <v>15</v>
      </c>
      <c r="M123" s="7" t="s">
        <v>15</v>
      </c>
      <c r="N123" s="7" t="s">
        <v>15</v>
      </c>
      <c r="O123" s="7" t="s">
        <v>14</v>
      </c>
      <c r="P123" s="7" t="s">
        <v>15</v>
      </c>
      <c r="Q123" s="7" t="s">
        <v>16</v>
      </c>
    </row>
    <row r="124" spans="1:17" ht="15" customHeight="1" thickBot="1" x14ac:dyDescent="0.3">
      <c r="A124" s="3" t="s">
        <v>101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</row>
    <row r="125" spans="1:17" ht="15" customHeight="1" thickBot="1" x14ac:dyDescent="0.3">
      <c r="A125" s="3" t="s">
        <v>102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</row>
    <row r="126" spans="1:17" ht="15" customHeight="1" thickBot="1" x14ac:dyDescent="0.3">
      <c r="A126" s="3" t="s">
        <v>103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</row>
    <row r="127" spans="1:17" ht="15" customHeight="1" thickBot="1" x14ac:dyDescent="0.3">
      <c r="A127" s="3" t="s">
        <v>104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</row>
    <row r="128" spans="1:17" ht="15" customHeight="1" thickBot="1" x14ac:dyDescent="0.3">
      <c r="A128" s="3" t="s">
        <v>105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</row>
    <row r="129" spans="1:17" ht="15" customHeight="1" thickBot="1" x14ac:dyDescent="0.3">
      <c r="A129" s="3" t="s">
        <v>106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</row>
    <row r="130" spans="1:17" ht="15" customHeight="1" thickBot="1" x14ac:dyDescent="0.3">
      <c r="A130" s="3" t="s">
        <v>107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</row>
    <row r="131" spans="1:17" ht="15" customHeight="1" thickBot="1" x14ac:dyDescent="0.3">
      <c r="A131" s="3" t="s">
        <v>108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</row>
    <row r="132" spans="1:17" ht="15" customHeight="1" thickBot="1" x14ac:dyDescent="0.3">
      <c r="A132" s="3" t="s">
        <v>109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</row>
    <row r="133" spans="1:17" ht="15" customHeight="1" thickBot="1" x14ac:dyDescent="0.3">
      <c r="A133" s="3" t="s">
        <v>110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</row>
    <row r="134" spans="1:17" ht="15" customHeight="1" thickBot="1" x14ac:dyDescent="0.3">
      <c r="A134" s="3" t="s">
        <v>13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</row>
    <row r="135" spans="1:17" ht="30" x14ac:dyDescent="0.25">
      <c r="A135" s="11" t="s">
        <v>55</v>
      </c>
    </row>
    <row r="136" spans="1:17" x14ac:dyDescent="0.25">
      <c r="A136" s="11" t="s">
        <v>56</v>
      </c>
    </row>
  </sheetData>
  <mergeCells count="53">
    <mergeCell ref="A122:A123"/>
    <mergeCell ref="B122:B123"/>
    <mergeCell ref="O122:Q122"/>
    <mergeCell ref="A121:Q121"/>
    <mergeCell ref="A52:A53"/>
    <mergeCell ref="B52:B53"/>
    <mergeCell ref="O52:Q52"/>
    <mergeCell ref="A97:Q97"/>
    <mergeCell ref="A98:A99"/>
    <mergeCell ref="B98:B99"/>
    <mergeCell ref="O98:Q98"/>
    <mergeCell ref="A75:Q75"/>
    <mergeCell ref="A76:A77"/>
    <mergeCell ref="B76:B77"/>
    <mergeCell ref="O76:Q76"/>
    <mergeCell ref="A80:Q80"/>
    <mergeCell ref="A81:A82"/>
    <mergeCell ref="B81:B82"/>
    <mergeCell ref="O81:Q81"/>
    <mergeCell ref="A25:Q25"/>
    <mergeCell ref="A26:A27"/>
    <mergeCell ref="B26:B27"/>
    <mergeCell ref="O26:Q26"/>
    <mergeCell ref="A30:Q30"/>
    <mergeCell ref="A31:A32"/>
    <mergeCell ref="B31:B32"/>
    <mergeCell ref="O31:Q31"/>
    <mergeCell ref="A69:Q69"/>
    <mergeCell ref="A70:A71"/>
    <mergeCell ref="B70:B71"/>
    <mergeCell ref="O70:Q70"/>
    <mergeCell ref="A63:Q63"/>
    <mergeCell ref="A64:A65"/>
    <mergeCell ref="B64:B65"/>
    <mergeCell ref="O64:Q64"/>
    <mergeCell ref="A36:Q36"/>
    <mergeCell ref="A37:A38"/>
    <mergeCell ref="B37:B38"/>
    <mergeCell ref="O37:Q37"/>
    <mergeCell ref="A51:Q51"/>
    <mergeCell ref="A20:Q20"/>
    <mergeCell ref="A21:A22"/>
    <mergeCell ref="B21:B22"/>
    <mergeCell ref="O21:Q21"/>
    <mergeCell ref="A14:Q14"/>
    <mergeCell ref="A15:A16"/>
    <mergeCell ref="B15:B16"/>
    <mergeCell ref="O15:Q15"/>
    <mergeCell ref="B3:N3"/>
    <mergeCell ref="A5:D5"/>
    <mergeCell ref="A7:A8"/>
    <mergeCell ref="B7:B8"/>
    <mergeCell ref="O7:Q7"/>
  </mergeCells>
  <hyperlinks>
    <hyperlink ref="A136" r:id="rId1" display="http://www.cross.saude.sp.gov.br/" xr:uid="{1FEFB32F-5C08-4F0F-9120-7F62113CEC64}"/>
  </hyperlinks>
  <pageMargins left="0.78740157480314965" right="0.78740157480314965" top="0.98425196850393704" bottom="0.98425196850393704" header="0.51181102362204722" footer="0.51181102362204722"/>
  <pageSetup paperSize="9" scale="48" fitToWidth="0" orientation="portrait" r:id="rId2"/>
  <rowBreaks count="1" manualBreakCount="1">
    <brk id="68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Atividades e Resultados</vt:lpstr>
      <vt:lpstr>Atividades e Resultados novo</vt:lpstr>
      <vt:lpstr>'Atividades e Resultados novo'!Area_de_impressao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Miriam Junko Kimoto Watanabe</cp:lastModifiedBy>
  <cp:lastPrinted>2022-12-09T18:32:51Z</cp:lastPrinted>
  <dcterms:created xsi:type="dcterms:W3CDTF">2020-12-14T19:05:34Z</dcterms:created>
  <dcterms:modified xsi:type="dcterms:W3CDTF">2023-01-09T19:51:00Z</dcterms:modified>
</cp:coreProperties>
</file>