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AMEs\5-AME_MC\Sites\Conteudo Acesso a informaçao 2026\1. Atividades e Resultados - Planilha de Produção\"/>
    </mc:Choice>
  </mc:AlternateContent>
  <xr:revisionPtr revIDLastSave="0" documentId="13_ncr:1_{DB42EDD1-EF8E-437A-BC0D-A8D84E4F6A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ividades e Resultados 2026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95" i="7" l="1"/>
  <c r="S94" i="7"/>
  <c r="R95" i="7"/>
  <c r="R94" i="7"/>
  <c r="S84" i="7"/>
  <c r="S83" i="7"/>
  <c r="S82" i="7"/>
  <c r="S79" i="7"/>
  <c r="S75" i="7"/>
  <c r="S62" i="7"/>
  <c r="S60" i="7"/>
  <c r="S59" i="7"/>
  <c r="S56" i="7"/>
  <c r="S55" i="7"/>
  <c r="R84" i="7"/>
  <c r="R83" i="7"/>
  <c r="R82" i="7"/>
  <c r="R79" i="7"/>
  <c r="R75" i="7"/>
  <c r="R62" i="7"/>
  <c r="R60" i="7"/>
  <c r="R59" i="7"/>
  <c r="R56" i="7"/>
  <c r="R55" i="7"/>
  <c r="S39" i="7"/>
  <c r="R39" i="7"/>
  <c r="S33" i="7"/>
  <c r="R33" i="7"/>
  <c r="S25" i="7"/>
  <c r="S23" i="7"/>
  <c r="S22" i="7"/>
  <c r="R23" i="7"/>
  <c r="R22" i="7"/>
  <c r="R12" i="7"/>
  <c r="T12" i="7" s="1"/>
  <c r="R15" i="7"/>
  <c r="S11" i="7"/>
  <c r="S12" i="7"/>
  <c r="S10" i="7"/>
  <c r="R11" i="7"/>
  <c r="R10" i="7"/>
  <c r="O89" i="7"/>
  <c r="N89" i="7"/>
  <c r="O87" i="7"/>
  <c r="N87" i="7"/>
  <c r="O76" i="7"/>
  <c r="N76" i="7"/>
  <c r="O63" i="7"/>
  <c r="N63" i="7"/>
  <c r="O58" i="7"/>
  <c r="N58" i="7"/>
  <c r="O40" i="7"/>
  <c r="N40" i="7"/>
  <c r="O34" i="7"/>
  <c r="N34" i="7"/>
  <c r="N28" i="7"/>
  <c r="O27" i="7"/>
  <c r="N27" i="7"/>
  <c r="O24" i="7"/>
  <c r="O28" i="7" s="1"/>
  <c r="N24" i="7"/>
  <c r="O17" i="7"/>
  <c r="N17" i="7"/>
  <c r="O16" i="7"/>
  <c r="N16" i="7"/>
  <c r="O13" i="7"/>
  <c r="N13" i="7"/>
  <c r="S108" i="7"/>
  <c r="S81" i="7"/>
  <c r="R81" i="7"/>
  <c r="S80" i="7"/>
  <c r="R80" i="7"/>
  <c r="S26" i="7"/>
  <c r="R26" i="7"/>
  <c r="R25" i="7"/>
  <c r="P89" i="7"/>
  <c r="Q87" i="7"/>
  <c r="P87" i="7"/>
  <c r="Q76" i="7"/>
  <c r="P76" i="7"/>
  <c r="Q63" i="7"/>
  <c r="P63" i="7"/>
  <c r="Q58" i="7"/>
  <c r="P58" i="7"/>
  <c r="Q40" i="7"/>
  <c r="P40" i="7"/>
  <c r="Q34" i="7"/>
  <c r="P34" i="7"/>
  <c r="P28" i="7"/>
  <c r="Q27" i="7"/>
  <c r="P27" i="7"/>
  <c r="Q24" i="7"/>
  <c r="P24" i="7"/>
  <c r="Q17" i="7"/>
  <c r="P17" i="7"/>
  <c r="Q16" i="7"/>
  <c r="P16" i="7"/>
  <c r="Q13" i="7"/>
  <c r="P13" i="7"/>
  <c r="M87" i="7"/>
  <c r="L87" i="7"/>
  <c r="L89" i="7" s="1"/>
  <c r="M76" i="7"/>
  <c r="L76" i="7"/>
  <c r="M63" i="7"/>
  <c r="L63" i="7"/>
  <c r="M58" i="7"/>
  <c r="L58" i="7"/>
  <c r="M40" i="7"/>
  <c r="L40" i="7"/>
  <c r="M34" i="7"/>
  <c r="L34" i="7"/>
  <c r="M27" i="7"/>
  <c r="L27" i="7"/>
  <c r="M24" i="7"/>
  <c r="L24" i="7"/>
  <c r="M17" i="7"/>
  <c r="L17" i="7"/>
  <c r="M16" i="7"/>
  <c r="L16" i="7"/>
  <c r="M13" i="7"/>
  <c r="L13" i="7"/>
  <c r="Q89" i="7" l="1"/>
  <c r="Q28" i="7"/>
  <c r="L28" i="7"/>
  <c r="M89" i="7"/>
  <c r="M28" i="7"/>
  <c r="S61" i="7"/>
  <c r="R61" i="7"/>
  <c r="R63" i="7" s="1"/>
  <c r="I87" i="7"/>
  <c r="H87" i="7"/>
  <c r="I76" i="7"/>
  <c r="H76" i="7"/>
  <c r="I63" i="7"/>
  <c r="H63" i="7"/>
  <c r="I58" i="7"/>
  <c r="H58" i="7"/>
  <c r="I40" i="7"/>
  <c r="H40" i="7"/>
  <c r="I34" i="7"/>
  <c r="H34" i="7"/>
  <c r="I27" i="7"/>
  <c r="H27" i="7"/>
  <c r="I24" i="7"/>
  <c r="I28" i="7" s="1"/>
  <c r="H24" i="7"/>
  <c r="I17" i="7"/>
  <c r="I16" i="7"/>
  <c r="H16" i="7"/>
  <c r="I13" i="7"/>
  <c r="H13" i="7"/>
  <c r="S15" i="7"/>
  <c r="T15" i="7" s="1"/>
  <c r="K87" i="7"/>
  <c r="J87" i="7"/>
  <c r="K76" i="7"/>
  <c r="J76" i="7"/>
  <c r="K63" i="7"/>
  <c r="J63" i="7"/>
  <c r="K58" i="7"/>
  <c r="J58" i="7"/>
  <c r="K40" i="7"/>
  <c r="J40" i="7"/>
  <c r="K34" i="7"/>
  <c r="J34" i="7"/>
  <c r="K27" i="7"/>
  <c r="J27" i="7"/>
  <c r="K24" i="7"/>
  <c r="J24" i="7"/>
  <c r="K17" i="7"/>
  <c r="K16" i="7"/>
  <c r="J16" i="7"/>
  <c r="K13" i="7"/>
  <c r="J13" i="7"/>
  <c r="S57" i="7"/>
  <c r="R57" i="7"/>
  <c r="S27" i="7"/>
  <c r="G27" i="7"/>
  <c r="E27" i="7"/>
  <c r="C27" i="7"/>
  <c r="G87" i="7"/>
  <c r="F87" i="7"/>
  <c r="G76" i="7"/>
  <c r="F76" i="7"/>
  <c r="G63" i="7"/>
  <c r="F63" i="7"/>
  <c r="G58" i="7"/>
  <c r="F58" i="7"/>
  <c r="G40" i="7"/>
  <c r="F40" i="7"/>
  <c r="G34" i="7"/>
  <c r="F34" i="7"/>
  <c r="F27" i="7"/>
  <c r="G24" i="7"/>
  <c r="F24" i="7"/>
  <c r="G17" i="7"/>
  <c r="G16" i="7"/>
  <c r="F16" i="7"/>
  <c r="G13" i="7"/>
  <c r="F13" i="7"/>
  <c r="E24" i="7"/>
  <c r="C24" i="7"/>
  <c r="E87" i="7"/>
  <c r="D87" i="7"/>
  <c r="E76" i="7"/>
  <c r="D76" i="7"/>
  <c r="E63" i="7"/>
  <c r="D63" i="7"/>
  <c r="E58" i="7"/>
  <c r="D58" i="7"/>
  <c r="E40" i="7"/>
  <c r="D40" i="7"/>
  <c r="E34" i="7"/>
  <c r="D34" i="7"/>
  <c r="D27" i="7"/>
  <c r="D24" i="7"/>
  <c r="E17" i="7"/>
  <c r="E16" i="7"/>
  <c r="D16" i="7"/>
  <c r="E13" i="7"/>
  <c r="D13" i="7"/>
  <c r="I89" i="7" l="1"/>
  <c r="F28" i="7"/>
  <c r="J28" i="7"/>
  <c r="H28" i="7"/>
  <c r="H89" i="7"/>
  <c r="F17" i="7"/>
  <c r="H17" i="7"/>
  <c r="J89" i="7"/>
  <c r="F89" i="7"/>
  <c r="R58" i="7"/>
  <c r="S13" i="7"/>
  <c r="S58" i="7"/>
  <c r="K28" i="7"/>
  <c r="J17" i="7"/>
  <c r="K89" i="7"/>
  <c r="G28" i="7"/>
  <c r="E28" i="7"/>
  <c r="D28" i="7"/>
  <c r="G89" i="7"/>
  <c r="S24" i="7"/>
  <c r="S28" i="7" s="1"/>
  <c r="D17" i="7"/>
  <c r="D89" i="7"/>
  <c r="E89" i="7"/>
  <c r="S116" i="7"/>
  <c r="S117" i="7"/>
  <c r="S118" i="7"/>
  <c r="S119" i="7"/>
  <c r="S120" i="7"/>
  <c r="S121" i="7"/>
  <c r="S122" i="7"/>
  <c r="S123" i="7"/>
  <c r="S124" i="7"/>
  <c r="S125" i="7"/>
  <c r="S126" i="7"/>
  <c r="S127" i="7"/>
  <c r="S128" i="7"/>
  <c r="S129" i="7"/>
  <c r="S130" i="7"/>
  <c r="S131" i="7"/>
  <c r="S132" i="7"/>
  <c r="S133" i="7"/>
  <c r="S134" i="7"/>
  <c r="S135" i="7"/>
  <c r="S136" i="7"/>
  <c r="S137" i="7"/>
  <c r="S138" i="7"/>
  <c r="S139" i="7"/>
  <c r="S140" i="7"/>
  <c r="S141" i="7"/>
  <c r="S142" i="7"/>
  <c r="S143" i="7"/>
  <c r="S144" i="7"/>
  <c r="S145" i="7"/>
  <c r="S146" i="7"/>
  <c r="S147" i="7"/>
  <c r="S148" i="7"/>
  <c r="S149" i="7"/>
  <c r="S115" i="7"/>
  <c r="S87" i="7"/>
  <c r="S63" i="7"/>
  <c r="T10" i="7"/>
  <c r="R24" i="7"/>
  <c r="R27" i="7"/>
  <c r="C28" i="7"/>
  <c r="B27" i="7"/>
  <c r="B24" i="7"/>
  <c r="C16" i="7"/>
  <c r="R16" i="7"/>
  <c r="S16" i="7"/>
  <c r="C13" i="7"/>
  <c r="B16" i="7"/>
  <c r="B13" i="7"/>
  <c r="B17" i="7" s="1"/>
  <c r="C87" i="7"/>
  <c r="C63" i="7"/>
  <c r="T84" i="7"/>
  <c r="T16" i="7" l="1"/>
  <c r="B28" i="7"/>
  <c r="S17" i="7"/>
  <c r="T24" i="7"/>
  <c r="R13" i="7"/>
  <c r="T82" i="7"/>
  <c r="T55" i="7"/>
  <c r="T11" i="7"/>
  <c r="T83" i="7"/>
  <c r="R87" i="7"/>
  <c r="S76" i="7"/>
  <c r="R76" i="7"/>
  <c r="S40" i="7"/>
  <c r="R40" i="7"/>
  <c r="R34" i="7"/>
  <c r="T23" i="7"/>
  <c r="T95" i="7"/>
  <c r="T57" i="7"/>
  <c r="T64" i="7"/>
  <c r="T65" i="7"/>
  <c r="T66" i="7"/>
  <c r="T67" i="7"/>
  <c r="T68" i="7"/>
  <c r="T69" i="7"/>
  <c r="T70" i="7"/>
  <c r="T71" i="7"/>
  <c r="T72" i="7"/>
  <c r="T73" i="7"/>
  <c r="T74" i="7"/>
  <c r="T77" i="7"/>
  <c r="T78" i="7"/>
  <c r="T80" i="7"/>
  <c r="T81" i="7"/>
  <c r="T85" i="7"/>
  <c r="T86" i="7"/>
  <c r="T60" i="7"/>
  <c r="T56" i="7"/>
  <c r="B87" i="7"/>
  <c r="C76" i="7"/>
  <c r="B76" i="7"/>
  <c r="B63" i="7"/>
  <c r="C58" i="7"/>
  <c r="B58" i="7"/>
  <c r="C40" i="7"/>
  <c r="B40" i="7"/>
  <c r="C34" i="7"/>
  <c r="B34" i="7"/>
  <c r="C17" i="7"/>
  <c r="T13" i="7" l="1"/>
  <c r="R17" i="7"/>
  <c r="T17" i="7" s="1"/>
  <c r="S89" i="7"/>
  <c r="R89" i="7"/>
  <c r="C89" i="7"/>
  <c r="T58" i="7"/>
  <c r="T76" i="7"/>
  <c r="T79" i="7"/>
  <c r="T62" i="7"/>
  <c r="T33" i="7"/>
  <c r="T75" i="7"/>
  <c r="R28" i="7"/>
  <c r="T28" i="7" s="1"/>
  <c r="T22" i="7"/>
  <c r="S34" i="7"/>
  <c r="T34" i="7" s="1"/>
  <c r="T40" i="7"/>
  <c r="T39" i="7"/>
  <c r="T63" i="7"/>
  <c r="T59" i="7"/>
  <c r="T94" i="7"/>
  <c r="B89" i="7"/>
  <c r="T87" i="7" l="1"/>
  <c r="T89" i="7"/>
</calcChain>
</file>

<file path=xl/sharedStrings.xml><?xml version="1.0" encoding="utf-8"?>
<sst xmlns="http://schemas.openxmlformats.org/spreadsheetml/2006/main" count="370" uniqueCount="115">
  <si>
    <t> 271 - Consultas Médicas </t>
  </si>
  <si>
    <t>Janeiro</t>
  </si>
  <si>
    <t>Total</t>
  </si>
  <si>
    <t>Cont.</t>
  </si>
  <si>
    <t>Real.</t>
  </si>
  <si>
    <t>%</t>
  </si>
  <si>
    <t>Primeiras Consultas Rede</t>
  </si>
  <si>
    <t>Interconsultas</t>
  </si>
  <si>
    <t>Consultas Subseqüentes</t>
  </si>
  <si>
    <t> 272 - Consultas Não Médicas/Procedimentos Terapêuticos Não Médicos </t>
  </si>
  <si>
    <t>Consultas Não Médicas</t>
  </si>
  <si>
    <t>Procedimentos Terapêuticos (sessões)</t>
  </si>
  <si>
    <t> 571 - Cirurgia Ambulatorial Maior (CMA) </t>
  </si>
  <si>
    <t>Cirurgias ambulatoriais CMA</t>
  </si>
  <si>
    <t> 572 - Cirurgia Ambulatorial Menor (cma) </t>
  </si>
  <si>
    <t>Cirurgias ambulatoriais cma</t>
  </si>
  <si>
    <t>Métodos Diagnósticos em Especialidades</t>
  </si>
  <si>
    <t> 189 - Tratamentos Clínicos </t>
  </si>
  <si>
    <t>Fonte: http://www.gestao.saude.sp.gov.br</t>
  </si>
  <si>
    <t>Tratamento em Oncologia - Quimioterapia (QT)</t>
  </si>
  <si>
    <t>Tratamento em Oncologia - Hormonioterapia (HT)</t>
  </si>
  <si>
    <t>Mamografia</t>
  </si>
  <si>
    <t>Densitometria</t>
  </si>
  <si>
    <t>Radiologia</t>
  </si>
  <si>
    <t>Ultra-Sonografia</t>
  </si>
  <si>
    <t>Ecocardiografia</t>
  </si>
  <si>
    <t>Ultrassonografia com Doppler</t>
  </si>
  <si>
    <t>Ultrassonografia Obstétrica</t>
  </si>
  <si>
    <t>Outras Ultrassonografias</t>
  </si>
  <si>
    <t>Diagnóstico em Oftalmologia</t>
  </si>
  <si>
    <t>Diagnóstico em Otorrinolaringologia/Fonoaudiologia</t>
  </si>
  <si>
    <t>Diagnóstico em Pneumologia</t>
  </si>
  <si>
    <t>Ambulatório Médico de Especialidades de Mogi das Cruzes - AME Mogi das Cruzes</t>
  </si>
  <si>
    <t> 274 - Atendimento Odontológico </t>
  </si>
  <si>
    <t>Primeiras Consultas - Rede</t>
  </si>
  <si>
    <t> 680 - SADT Externo </t>
  </si>
  <si>
    <t>Diagnóstico Laboratório Clínico</t>
  </si>
  <si>
    <t>Anatomia Patológica e Citopatologia</t>
  </si>
  <si>
    <t>Radiografia</t>
  </si>
  <si>
    <t>Outros exames em Radiologia</t>
  </si>
  <si>
    <t>Tomografia Computadorizada</t>
  </si>
  <si>
    <t>Ressonância Magnética</t>
  </si>
  <si>
    <t>Ressonância Magnética com Sedação</t>
  </si>
  <si>
    <t>Cintilografia</t>
  </si>
  <si>
    <t>Outros exames em Medicina Nuclear</t>
  </si>
  <si>
    <t>Medicina Nuclear in Vivo</t>
  </si>
  <si>
    <t>Endoscopia Digestiva Alta</t>
  </si>
  <si>
    <t>Colonoscopia</t>
  </si>
  <si>
    <t>CPRE</t>
  </si>
  <si>
    <t>Broncoscopia</t>
  </si>
  <si>
    <t>Outras Endoscopias</t>
  </si>
  <si>
    <t>Endoscopia</t>
  </si>
  <si>
    <t>Radiologia Intervencionista</t>
  </si>
  <si>
    <t>Cateterismo Cardíaco</t>
  </si>
  <si>
    <t>Diagnóstico em Cardiologia (Exceto Cateterismo Cardíaco)</t>
  </si>
  <si>
    <t>Diagnóstico em Ginecologia-Obstetrícia</t>
  </si>
  <si>
    <t>Diagnóstico em Neurologia</t>
  </si>
  <si>
    <t>Diagnóstico em Urologia</t>
  </si>
  <si>
    <t>Outros exames em Mét. Diagn. Especialidades</t>
  </si>
  <si>
    <t>Procedimentos Especiais Hemoterapia</t>
  </si>
  <si>
    <t>Tratamento em Oncologia - Fornecimento QT para Clínica Adicional</t>
  </si>
  <si>
    <t>Tratamento em Oncologia - Fornecimento HT para Clínica Adicional</t>
  </si>
  <si>
    <t>Tratamento em Oncologia - Radioterapia</t>
  </si>
  <si>
    <t>Tratamento em Nefrologia - Diálise Peritoneal (pacientes)</t>
  </si>
  <si>
    <t>Tratamento em Nefrologia - Sessão Diálise</t>
  </si>
  <si>
    <t>Terapias Especializadas - Litotripsia</t>
  </si>
  <si>
    <t>Fototerapia - Sessões</t>
  </si>
  <si>
    <t> 504 - PET CT </t>
  </si>
  <si>
    <t>Subtotal (1)</t>
  </si>
  <si>
    <t>Interconsultas - Tele</t>
  </si>
  <si>
    <t>Consultas Subseqüentes - Tele</t>
  </si>
  <si>
    <t>Subtotal (2)</t>
  </si>
  <si>
    <t> 767 - OCI - Oferta de Cuidados Integrados </t>
  </si>
  <si>
    <t>0901010014 OCI Avaliação Diagnóstica Inicial De Câncer De Mama</t>
  </si>
  <si>
    <t>0901010090 OCI Progressão Da Avaliação Diagnóstica De Câncer De Mama I</t>
  </si>
  <si>
    <t>0901010103 OCI Progressão Da Avaliação Diagnóstica De Câncer De Mama Ii</t>
  </si>
  <si>
    <t>0901010049 OCI Progressão Da Avaliação Diagnóstica De Câncer De Próstata</t>
  </si>
  <si>
    <t>0901010057 OCI Avaliação Diagnóstica Inicial De Câncer De Colo De Útero</t>
  </si>
  <si>
    <t>0901010111 OCI Avaliação Diagnóstica E Terapêutica De Cancer De Colo Do Útero I</t>
  </si>
  <si>
    <t>0901010120 OCI Avaliação Diagnóstica E Terapêutica De Cancer De Colo Do Útero Ii</t>
  </si>
  <si>
    <t>0901010073 OCI Avaliação Diagnóstica De Câncer Gastrico</t>
  </si>
  <si>
    <t>0901010081 OCI Avaliação Diagnóstica De Câncer Colorretal</t>
  </si>
  <si>
    <t>Sub Total - OCI Oncologia</t>
  </si>
  <si>
    <t>0902010018 OCI Avaliação De Risco Cirurgico</t>
  </si>
  <si>
    <t>0902010026 OCI Avaliação Cardiológica</t>
  </si>
  <si>
    <t>0902010034 OCI Avaliação Diagnóstica Inicial - Sindrome Coronariana Crônica</t>
  </si>
  <si>
    <t>0902010042 OCI Progressão Da Avaliação Diagnóstica I - Sindrome Coronariana Crônica</t>
  </si>
  <si>
    <t>0902010050 OCI Progressão Da Avaliação Diagnóstica Ii - Sindrome Coronariana Crônica</t>
  </si>
  <si>
    <t>0902010069 OCI Avaliação Diagnóstica - Insuficiencia Cardíaca</t>
  </si>
  <si>
    <t>Sub Total - OCI Cardiologia</t>
  </si>
  <si>
    <t>0903010011 OCI Avaliação Diagnóstica Em Ortopedia Com Recursos De Radiologia</t>
  </si>
  <si>
    <t>0903010020 OCI Avaliação Diagnóstica Em Ortopedia Com Recursos De Radiologia E Ultrassonografia</t>
  </si>
  <si>
    <t>0903010038 OCI Avaliação Diagnóstica Em Ortopedia Com Recursos De Radiologia E Tomografia Computadorizada</t>
  </si>
  <si>
    <t>0903010046 OCI Avaliação Diagnóstica Em Ortopedia Com Recursos De Radiologia E Ressonância Magnética</t>
  </si>
  <si>
    <t>Sub Total - OCI Ortopedia</t>
  </si>
  <si>
    <t>0904010015 OCI Avaliação Inicial Diagnóstica De Deficit Auditivo</t>
  </si>
  <si>
    <t>0904010023 OCI Progressão Da Avaliação Diagnóstica De Déficitauditivo</t>
  </si>
  <si>
    <t>0904010031 OCI Avaliação Diagnóstica De Nasorafinge E Deorofaringe</t>
  </si>
  <si>
    <t>Sub Total - OCI Otorrinolaringologia</t>
  </si>
  <si>
    <t>0905010019 OCI Avaliação Inicial Em Oftalmologia - 0 A 8 Anos</t>
  </si>
  <si>
    <t>0905010027 OCI Avaliação Estrabismo</t>
  </si>
  <si>
    <t>0905010035 OCI Avaliação Inicial Em Oftalmologia - A Partir De 9 Anos</t>
  </si>
  <si>
    <t>0905010043 OCI Avaliação Retinopatia Diabética</t>
  </si>
  <si>
    <t>0905010051 OCI Avaliação Inicial Para Oncologia Oftalmologica</t>
  </si>
  <si>
    <t>0905010060 OCI Avaliação Inicial Para Neuro Oftalmologica</t>
  </si>
  <si>
    <t>0905010078 OCI Exames Oftalmológicos Sob Sedação</t>
  </si>
  <si>
    <t>Sub Total - OCI Oftalmologia</t>
  </si>
  <si>
    <t>Fevereiro</t>
  </si>
  <si>
    <t> 607 - Consultas Não Médicas/Procedimentos Terapêuticos Não Médicos por Telemedicina (acompanhamento) </t>
  </si>
  <si>
    <t>Março</t>
  </si>
  <si>
    <t>Abril</t>
  </si>
  <si>
    <t>Maio</t>
  </si>
  <si>
    <t>Junho</t>
  </si>
  <si>
    <t>Julho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</si>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</sst>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696969"/>
      <name val="Calibri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rgb="FF696969"/>
      <name val="Calibri"/>
      <family val="2"/>
    </font>
    <font>
      <b/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b/>
      <sz val="8"/>
      <color rgb="FF696969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21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10" fontId="21" fillId="0" borderId="11" xfId="42" applyNumberFormat="1" applyFont="1" applyBorder="1" applyAlignment="1">
      <alignment horizontal="center" wrapText="1"/>
    </xf>
    <xf numFmtId="3" fontId="18" fillId="0" borderId="11" xfId="0" applyNumberFormat="1" applyFont="1" applyBorder="1" applyAlignment="1">
      <alignment horizontal="center" wrapText="1"/>
    </xf>
    <xf numFmtId="3" fontId="21" fillId="0" borderId="11" xfId="0" applyNumberFormat="1" applyFont="1" applyBorder="1" applyAlignment="1">
      <alignment horizontal="center" wrapText="1"/>
    </xf>
    <xf numFmtId="10" fontId="18" fillId="0" borderId="11" xfId="42" applyNumberFormat="1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3" fontId="16" fillId="0" borderId="11" xfId="0" applyNumberFormat="1" applyFont="1" applyBorder="1" applyAlignment="1">
      <alignment horizontal="center" wrapText="1"/>
    </xf>
    <xf numFmtId="0" fontId="22" fillId="0" borderId="0" xfId="0" applyFont="1"/>
    <xf numFmtId="0" fontId="23" fillId="0" borderId="0" xfId="0" applyFont="1"/>
    <xf numFmtId="0" fontId="24" fillId="0" borderId="10" xfId="0" applyFont="1" applyBorder="1"/>
    <xf numFmtId="0" fontId="23" fillId="0" borderId="11" xfId="0" applyFont="1" applyBorder="1" applyAlignment="1">
      <alignment wrapText="1"/>
    </xf>
    <xf numFmtId="0" fontId="23" fillId="0" borderId="0" xfId="0" applyFont="1" applyAlignment="1">
      <alignment wrapText="1"/>
    </xf>
    <xf numFmtId="0" fontId="25" fillId="0" borderId="11" xfId="0" applyFont="1" applyBorder="1" applyAlignment="1">
      <alignment wrapText="1"/>
    </xf>
    <xf numFmtId="0" fontId="25" fillId="0" borderId="0" xfId="0" applyFont="1"/>
    <xf numFmtId="0" fontId="16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2" fillId="0" borderId="11" xfId="0" applyFont="1" applyBorder="1" applyAlignment="1">
      <alignment wrapText="1"/>
    </xf>
    <xf numFmtId="0" fontId="26" fillId="0" borderId="11" xfId="0" applyFont="1" applyBorder="1" applyAlignment="1">
      <alignment wrapText="1"/>
    </xf>
    <xf numFmtId="0" fontId="21" fillId="0" borderId="0" xfId="0" applyFont="1"/>
    <xf numFmtId="0" fontId="0" fillId="0" borderId="11" xfId="0" applyBorder="1" applyAlignment="1">
      <alignment wrapText="1"/>
    </xf>
    <xf numFmtId="0" fontId="0" fillId="0" borderId="0" xfId="0" applyAlignment="1">
      <alignment wrapText="1"/>
    </xf>
    <xf numFmtId="0" fontId="0" fillId="0" borderId="11" xfId="0" applyBorder="1" applyAlignment="1">
      <alignment horizontal="center" wrapText="1"/>
    </xf>
    <xf numFmtId="0" fontId="21" fillId="0" borderId="14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19" fillId="0" borderId="17" xfId="0" applyFont="1" applyBorder="1" applyAlignment="1">
      <alignment wrapText="1"/>
    </xf>
    <xf numFmtId="0" fontId="23" fillId="0" borderId="12" xfId="0" applyFont="1" applyBorder="1" applyAlignment="1">
      <alignment wrapText="1"/>
    </xf>
    <xf numFmtId="0" fontId="23" fillId="0" borderId="13" xfId="0" applyFont="1" applyBorder="1" applyAlignment="1">
      <alignment wrapText="1"/>
    </xf>
    <xf numFmtId="0" fontId="2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7" fillId="0" borderId="17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9" fillId="0" borderId="17" xfId="0" applyFont="1" applyBorder="1" applyAlignment="1">
      <alignment horizontal="left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Porcentagem" xfId="42" builtinId="5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123825</xdr:colOff>
      <xdr:row>1</xdr:row>
      <xdr:rowOff>19050</xdr:rowOff>
    </xdr:from>
    <xdr:to>
      <xdr:col>20</xdr:col>
      <xdr:colOff>237079</xdr:colOff>
      <xdr:row>4</xdr:row>
      <xdr:rowOff>50800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571E648-60E8-48C9-BE3D-8687E90AA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209550"/>
          <a:ext cx="702072" cy="66992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</xdr:row>
      <xdr:rowOff>152400</xdr:rowOff>
    </xdr:from>
    <xdr:to>
      <xdr:col>0</xdr:col>
      <xdr:colOff>1143000</xdr:colOff>
      <xdr:row>5</xdr:row>
      <xdr:rowOff>60325</xdr:rowOff>
    </xdr:to>
    <xdr:pic>
      <xdr:nvPicPr>
        <xdr:cNvPr id="3" name="Imagem 2" descr="Secretaria da Educação do Estado de São Paulo | Período Eleitoral">
          <a:extLst>
            <a:ext uri="{FF2B5EF4-FFF2-40B4-BE49-F238E27FC236}">
              <a16:creationId xmlns:a16="http://schemas.microsoft.com/office/drawing/2014/main" id="{96C690CA-52C8-447F-9BBD-454794929FA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42900"/>
          <a:ext cx="1057275" cy="736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20BF3-C94D-4EBD-9773-4ED9779DB4A3}">
  <dimension ref="A1:U152"/>
  <sheetViews>
    <sheetView showGridLines="0" tabSelected="1" view="pageBreakPreview" topLeftCell="A9" zoomScale="110" zoomScaleNormal="100" zoomScaleSheetLayoutView="110" workbookViewId="0">
      <selection activeCell="U6" sqref="U6"/>
    </sheetView>
  </sheetViews>
  <sheetFormatPr defaultColWidth="9.140625" defaultRowHeight="15" x14ac:dyDescent="0.25"/>
  <cols>
    <col min="1" max="1" width="36.140625" style="13" customWidth="1"/>
    <col min="2" max="2" width="5.7109375" style="2" bestFit="1" customWidth="1"/>
    <col min="3" max="3" width="5.5703125" style="2" bestFit="1" customWidth="1"/>
    <col min="4" max="4" width="5.7109375" style="2" bestFit="1" customWidth="1"/>
    <col min="5" max="5" width="5.5703125" style="2" bestFit="1" customWidth="1"/>
    <col min="6" max="6" width="5.7109375" style="2" bestFit="1" customWidth="1"/>
    <col min="7" max="7" width="5.5703125" style="2" bestFit="1" customWidth="1"/>
    <col min="8" max="8" width="5.7109375" style="2" bestFit="1" customWidth="1"/>
    <col min="9" max="9" width="5.5703125" style="2" bestFit="1" customWidth="1"/>
    <col min="10" max="10" width="5.7109375" style="2" bestFit="1" customWidth="1"/>
    <col min="11" max="11" width="5.5703125" style="2" bestFit="1" customWidth="1"/>
    <col min="12" max="12" width="5.7109375" style="2" bestFit="1" customWidth="1"/>
    <col min="13" max="13" width="5.5703125" style="2" bestFit="1" customWidth="1"/>
    <col min="14" max="14" width="5.7109375" style="2" bestFit="1" customWidth="1"/>
    <col min="15" max="15" width="5.5703125" style="2" bestFit="1" customWidth="1"/>
    <col min="16" max="16" width="5.7109375" style="2" bestFit="1" customWidth="1"/>
    <col min="17" max="17" width="5.5703125" style="2" bestFit="1" customWidth="1"/>
    <col min="18" max="19" width="6.5703125" style="2" bestFit="1" customWidth="1"/>
    <col min="20" max="20" width="8.85546875" style="2" bestFit="1" customWidth="1"/>
    <col min="21" max="16384" width="9.140625" style="3"/>
  </cols>
  <sheetData>
    <row r="1" spans="1:20" ht="15" customHeight="1" x14ac:dyDescent="0.25">
      <c r="A1" s="1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0" ht="15" customHeight="1" x14ac:dyDescent="0.25">
      <c r="A2" s="1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0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0" ht="20.45" customHeight="1" x14ac:dyDescent="0.35">
      <c r="A4" s="32" t="s">
        <v>32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</row>
    <row r="5" spans="1:20" ht="15" customHeight="1" x14ac:dyDescent="0.25">
      <c r="A5" s="33">
        <v>2026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 ht="15" customHeight="1" thickBot="1" x14ac:dyDescent="0.3">
      <c r="A6" s="34"/>
      <c r="B6" s="34"/>
      <c r="C6" s="34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20" ht="20.100000000000001" customHeight="1" thickBot="1" x14ac:dyDescent="0.3">
      <c r="A7" s="14" t="s">
        <v>0</v>
      </c>
    </row>
    <row r="8" spans="1:20" ht="20.100000000000001" customHeight="1" thickBot="1" x14ac:dyDescent="0.3">
      <c r="A8" s="30"/>
      <c r="B8" s="27" t="s">
        <v>1</v>
      </c>
      <c r="C8" s="28"/>
      <c r="D8" s="27" t="s">
        <v>107</v>
      </c>
      <c r="E8" s="28"/>
      <c r="F8" s="27" t="s">
        <v>109</v>
      </c>
      <c r="G8" s="28"/>
      <c r="H8" s="27" t="s">
        <v>110</v>
      </c>
      <c r="I8" s="28"/>
      <c r="J8" s="27" t="s">
        <v>111</v>
      </c>
      <c r="K8" s="28"/>
      <c r="L8" s="27" t="s">
        <v>112</v>
      </c>
      <c r="M8" s="28"/>
      <c r="N8" s="27" t="s">
        <v>113</v>
      </c>
      <c r="O8" s="28"/>
      <c r="P8" s="27" t="s">
        <v>114</v>
      </c>
      <c r="Q8" s="28"/>
      <c r="R8" s="27" t="s">
        <v>2</v>
      </c>
      <c r="S8" s="35"/>
      <c r="T8" s="28"/>
    </row>
    <row r="9" spans="1:20" ht="20.100000000000001" customHeight="1" thickBot="1" x14ac:dyDescent="0.3">
      <c r="A9" s="31"/>
      <c r="B9" s="4" t="s">
        <v>3</v>
      </c>
      <c r="C9" s="4" t="s">
        <v>4</v>
      </c>
      <c r="D9" s="4" t="s">
        <v>3</v>
      </c>
      <c r="E9" s="4" t="s">
        <v>4</v>
      </c>
      <c r="F9" s="4" t="s">
        <v>3</v>
      </c>
      <c r="G9" s="4" t="s">
        <v>4</v>
      </c>
      <c r="H9" s="4" t="s">
        <v>3</v>
      </c>
      <c r="I9" s="4" t="s">
        <v>4</v>
      </c>
      <c r="J9" s="4" t="s">
        <v>3</v>
      </c>
      <c r="K9" s="4" t="s">
        <v>4</v>
      </c>
      <c r="L9" s="4" t="s">
        <v>3</v>
      </c>
      <c r="M9" s="4" t="s">
        <v>4</v>
      </c>
      <c r="N9" s="4" t="s">
        <v>3</v>
      </c>
      <c r="O9" s="4" t="s">
        <v>4</v>
      </c>
      <c r="P9" s="4" t="s">
        <v>3</v>
      </c>
      <c r="Q9" s="4" t="s">
        <v>4</v>
      </c>
      <c r="R9" s="4" t="s">
        <v>3</v>
      </c>
      <c r="S9" s="4" t="s">
        <v>4</v>
      </c>
      <c r="T9" s="4" t="s">
        <v>5</v>
      </c>
    </row>
    <row r="10" spans="1:20" ht="20.100000000000001" customHeight="1" thickBot="1" x14ac:dyDescent="0.3">
      <c r="A10" s="15" t="s">
        <v>6</v>
      </c>
      <c r="B10" s="5">
        <v>1700</v>
      </c>
      <c r="C10" s="5">
        <v>1154</v>
      </c>
      <c r="D10" s="5">
        <v>1700</v>
      </c>
      <c r="E10" s="5">
        <v>1329</v>
      </c>
      <c r="F10" s="5">
        <v>1700</v>
      </c>
      <c r="G10" s="5">
        <v>1557</v>
      </c>
      <c r="H10" s="5">
        <v>1700</v>
      </c>
      <c r="I10" s="5">
        <v>1397</v>
      </c>
      <c r="J10" s="5">
        <v>1700</v>
      </c>
      <c r="K10" s="5">
        <v>1376</v>
      </c>
      <c r="L10" s="5">
        <v>1700</v>
      </c>
      <c r="M10" s="5">
        <v>1756</v>
      </c>
      <c r="N10" s="5">
        <v>1700</v>
      </c>
      <c r="O10" s="5">
        <v>1526</v>
      </c>
      <c r="P10" s="5">
        <v>1700</v>
      </c>
      <c r="Q10" s="5">
        <v>1622</v>
      </c>
      <c r="R10" s="10">
        <f>B10*8</f>
        <v>13600</v>
      </c>
      <c r="S10" s="10">
        <f>C10+E10+G10+I10+K10+M10+O10+Q10</f>
        <v>11717</v>
      </c>
      <c r="T10" s="6">
        <f t="shared" ref="T10:T17" si="0">(S10-R10)/R10</f>
        <v>-0.13845588235294118</v>
      </c>
    </row>
    <row r="11" spans="1:20" ht="20.100000000000001" customHeight="1" thickBot="1" x14ac:dyDescent="0.3">
      <c r="A11" s="15" t="s">
        <v>7</v>
      </c>
      <c r="B11" s="5">
        <v>380</v>
      </c>
      <c r="C11" s="5">
        <v>530</v>
      </c>
      <c r="D11" s="5">
        <v>380</v>
      </c>
      <c r="E11" s="5">
        <v>165</v>
      </c>
      <c r="F11" s="5">
        <v>380</v>
      </c>
      <c r="G11" s="5">
        <v>160</v>
      </c>
      <c r="H11" s="5">
        <v>380</v>
      </c>
      <c r="I11" s="5">
        <v>204</v>
      </c>
      <c r="J11" s="5">
        <v>380</v>
      </c>
      <c r="K11" s="5">
        <v>275</v>
      </c>
      <c r="L11" s="5">
        <v>380</v>
      </c>
      <c r="M11" s="5">
        <v>303</v>
      </c>
      <c r="N11" s="5">
        <v>380</v>
      </c>
      <c r="O11" s="5">
        <v>242</v>
      </c>
      <c r="P11" s="5">
        <v>380</v>
      </c>
      <c r="Q11" s="5">
        <v>290</v>
      </c>
      <c r="R11" s="10">
        <f t="shared" ref="R11:R12" si="1">B11*8</f>
        <v>3040</v>
      </c>
      <c r="S11" s="10">
        <f t="shared" ref="S11:S12" si="2">C11+E11+G11+I11+K11+M11+O11+Q11</f>
        <v>2169</v>
      </c>
      <c r="T11" s="6">
        <f t="shared" si="0"/>
        <v>-0.28651315789473686</v>
      </c>
    </row>
    <row r="12" spans="1:20" ht="20.100000000000001" customHeight="1" thickBot="1" x14ac:dyDescent="0.3">
      <c r="A12" s="15" t="s">
        <v>8</v>
      </c>
      <c r="B12" s="7">
        <v>1195</v>
      </c>
      <c r="C12" s="7">
        <v>1057</v>
      </c>
      <c r="D12" s="7">
        <v>1195</v>
      </c>
      <c r="E12" s="7">
        <v>1238</v>
      </c>
      <c r="F12" s="7">
        <v>1195</v>
      </c>
      <c r="G12" s="7">
        <v>1511</v>
      </c>
      <c r="H12" s="7">
        <v>1100</v>
      </c>
      <c r="I12" s="7">
        <v>1636</v>
      </c>
      <c r="J12" s="7">
        <v>1100</v>
      </c>
      <c r="K12" s="7">
        <v>1581</v>
      </c>
      <c r="L12" s="7">
        <v>1100</v>
      </c>
      <c r="M12" s="7">
        <v>1474</v>
      </c>
      <c r="N12" s="7">
        <v>1100</v>
      </c>
      <c r="O12" s="7">
        <v>1531</v>
      </c>
      <c r="P12" s="7">
        <v>1100</v>
      </c>
      <c r="Q12" s="7">
        <v>1540</v>
      </c>
      <c r="R12" s="10">
        <f>B12*3+(H12*5)</f>
        <v>9085</v>
      </c>
      <c r="S12" s="10">
        <f t="shared" si="2"/>
        <v>11568</v>
      </c>
      <c r="T12" s="6">
        <f t="shared" si="0"/>
        <v>0.27330764997248214</v>
      </c>
    </row>
    <row r="13" spans="1:20" ht="20.100000000000001" customHeight="1" thickBot="1" x14ac:dyDescent="0.3">
      <c r="A13" s="17" t="s">
        <v>68</v>
      </c>
      <c r="B13" s="8">
        <f t="shared" ref="B13:G13" si="3">SUM(B10:B12)</f>
        <v>3275</v>
      </c>
      <c r="C13" s="8">
        <f t="shared" si="3"/>
        <v>2741</v>
      </c>
      <c r="D13" s="8">
        <f t="shared" si="3"/>
        <v>3275</v>
      </c>
      <c r="E13" s="8">
        <f t="shared" si="3"/>
        <v>2732</v>
      </c>
      <c r="F13" s="8">
        <f t="shared" si="3"/>
        <v>3275</v>
      </c>
      <c r="G13" s="8">
        <f t="shared" si="3"/>
        <v>3228</v>
      </c>
      <c r="H13" s="8">
        <f t="shared" ref="H13:J13" si="4">SUM(H10:H12)</f>
        <v>3180</v>
      </c>
      <c r="I13" s="8">
        <f t="shared" ref="I13:L13" si="5">SUM(I10:I12)</f>
        <v>3237</v>
      </c>
      <c r="J13" s="8">
        <f t="shared" si="4"/>
        <v>3180</v>
      </c>
      <c r="K13" s="8">
        <f t="shared" si="5"/>
        <v>3232</v>
      </c>
      <c r="L13" s="8">
        <f t="shared" si="5"/>
        <v>3180</v>
      </c>
      <c r="M13" s="8">
        <f t="shared" ref="M13:P13" si="6">SUM(M10:M12)</f>
        <v>3533</v>
      </c>
      <c r="N13" s="8">
        <f t="shared" ref="N13:O13" si="7">SUM(N10:N12)</f>
        <v>3180</v>
      </c>
      <c r="O13" s="8">
        <f t="shared" ref="O13:Q13" si="8">SUM(O10:O12)</f>
        <v>3299</v>
      </c>
      <c r="P13" s="8">
        <f t="shared" si="6"/>
        <v>3180</v>
      </c>
      <c r="Q13" s="8">
        <f t="shared" si="8"/>
        <v>3452</v>
      </c>
      <c r="R13" s="8">
        <f t="shared" ref="R13:S13" si="9">SUM(R10:R12)</f>
        <v>25725</v>
      </c>
      <c r="S13" s="8">
        <f t="shared" si="9"/>
        <v>25454</v>
      </c>
      <c r="T13" s="6">
        <f t="shared" si="0"/>
        <v>-1.053449951409135E-2</v>
      </c>
    </row>
    <row r="14" spans="1:20" ht="20.100000000000001" customHeight="1" thickBot="1" x14ac:dyDescent="0.3">
      <c r="A14" s="15" t="s">
        <v>69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</row>
    <row r="15" spans="1:20" ht="20.100000000000001" customHeight="1" thickBot="1" x14ac:dyDescent="0.3">
      <c r="A15" s="15" t="s">
        <v>70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95</v>
      </c>
      <c r="I15" s="7">
        <v>0</v>
      </c>
      <c r="J15" s="7">
        <v>95</v>
      </c>
      <c r="K15" s="7">
        <v>0</v>
      </c>
      <c r="L15" s="7">
        <v>95</v>
      </c>
      <c r="M15" s="7">
        <v>0</v>
      </c>
      <c r="N15" s="7">
        <v>95</v>
      </c>
      <c r="O15" s="7">
        <v>0</v>
      </c>
      <c r="P15" s="7">
        <v>95</v>
      </c>
      <c r="Q15" s="7">
        <v>0</v>
      </c>
      <c r="R15" s="10">
        <f>(B15*3)+(H15*5)</f>
        <v>475</v>
      </c>
      <c r="S15" s="10">
        <f t="shared" ref="S15" si="10">C15+E15+G15+K15</f>
        <v>0</v>
      </c>
      <c r="T15" s="6">
        <f t="shared" si="0"/>
        <v>-1</v>
      </c>
    </row>
    <row r="16" spans="1:20" ht="20.100000000000001" customHeight="1" thickBot="1" x14ac:dyDescent="0.3">
      <c r="A16" s="17" t="s">
        <v>71</v>
      </c>
      <c r="B16" s="8">
        <f>SUM(B14:B15)</f>
        <v>0</v>
      </c>
      <c r="C16" s="8">
        <f t="shared" ref="C16:S16" si="11">SUM(C14:C15)</f>
        <v>0</v>
      </c>
      <c r="D16" s="8">
        <f>SUM(D14:D15)</f>
        <v>0</v>
      </c>
      <c r="E16" s="8">
        <f t="shared" ref="E16:G16" si="12">SUM(E14:E15)</f>
        <v>0</v>
      </c>
      <c r="F16" s="8">
        <f>SUM(F14:F15)</f>
        <v>0</v>
      </c>
      <c r="G16" s="8">
        <f t="shared" si="12"/>
        <v>0</v>
      </c>
      <c r="H16" s="8">
        <f>SUM(H14:H15)</f>
        <v>95</v>
      </c>
      <c r="I16" s="8">
        <f t="shared" ref="I16:K16" si="13">SUM(I14:I15)</f>
        <v>0</v>
      </c>
      <c r="J16" s="8">
        <f>SUM(J14:J15)</f>
        <v>95</v>
      </c>
      <c r="K16" s="8">
        <f t="shared" si="13"/>
        <v>0</v>
      </c>
      <c r="L16" s="8">
        <f>SUM(L14:L15)</f>
        <v>95</v>
      </c>
      <c r="M16" s="8">
        <f t="shared" ref="M16:Q16" si="14">SUM(M14:M15)</f>
        <v>0</v>
      </c>
      <c r="N16" s="8">
        <f>SUM(N14:N15)</f>
        <v>95</v>
      </c>
      <c r="O16" s="8">
        <f t="shared" ref="O16" si="15">SUM(O14:O15)</f>
        <v>0</v>
      </c>
      <c r="P16" s="8">
        <f>SUM(P14:P15)</f>
        <v>95</v>
      </c>
      <c r="Q16" s="8">
        <f t="shared" si="14"/>
        <v>0</v>
      </c>
      <c r="R16" s="8">
        <f t="shared" si="11"/>
        <v>475</v>
      </c>
      <c r="S16" s="8">
        <f t="shared" si="11"/>
        <v>0</v>
      </c>
      <c r="T16" s="6">
        <f t="shared" si="0"/>
        <v>-1</v>
      </c>
    </row>
    <row r="17" spans="1:20" ht="20.100000000000001" customHeight="1" thickBot="1" x14ac:dyDescent="0.3">
      <c r="A17" s="15" t="s">
        <v>2</v>
      </c>
      <c r="B17" s="8">
        <f>SUM(B13)+B16</f>
        <v>3275</v>
      </c>
      <c r="C17" s="7">
        <f t="shared" ref="C17" si="16">SUM(C10:C12)</f>
        <v>2741</v>
      </c>
      <c r="D17" s="8">
        <f>SUM(D13)+D16</f>
        <v>3275</v>
      </c>
      <c r="E17" s="7">
        <f t="shared" ref="E17:G17" si="17">SUM(E10:E12)</f>
        <v>2732</v>
      </c>
      <c r="F17" s="8">
        <f>SUM(F13)+F16</f>
        <v>3275</v>
      </c>
      <c r="G17" s="7">
        <f t="shared" si="17"/>
        <v>3228</v>
      </c>
      <c r="H17" s="8">
        <f>SUM(H13)+H16</f>
        <v>3275</v>
      </c>
      <c r="I17" s="7">
        <f t="shared" ref="I17:K17" si="18">SUM(I10:I12)</f>
        <v>3237</v>
      </c>
      <c r="J17" s="8">
        <f>SUM(J13)+J16</f>
        <v>3275</v>
      </c>
      <c r="K17" s="7">
        <f t="shared" si="18"/>
        <v>3232</v>
      </c>
      <c r="L17" s="8">
        <f>SUM(L13)+L16</f>
        <v>3275</v>
      </c>
      <c r="M17" s="7">
        <f t="shared" ref="M17:Q17" si="19">SUM(M10:M12)</f>
        <v>3533</v>
      </c>
      <c r="N17" s="8">
        <f>SUM(N13)+N16</f>
        <v>3275</v>
      </c>
      <c r="O17" s="7">
        <f t="shared" ref="O17" si="20">SUM(O10:O12)</f>
        <v>3299</v>
      </c>
      <c r="P17" s="8">
        <f>SUM(P13)+P16</f>
        <v>3275</v>
      </c>
      <c r="Q17" s="7">
        <f t="shared" si="19"/>
        <v>3452</v>
      </c>
      <c r="R17" s="8">
        <f>R13+R16</f>
        <v>26200</v>
      </c>
      <c r="S17" s="8">
        <f>S13+S16</f>
        <v>25454</v>
      </c>
      <c r="T17" s="6">
        <f t="shared" si="0"/>
        <v>-2.8473282442748091E-2</v>
      </c>
    </row>
    <row r="18" spans="1:20" ht="20.100000000000001" customHeight="1" x14ac:dyDescent="0.25">
      <c r="A18" s="16"/>
    </row>
    <row r="19" spans="1:20" ht="20.100000000000001" customHeight="1" thickBot="1" x14ac:dyDescent="0.3">
      <c r="A19" s="29" t="s">
        <v>9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</row>
    <row r="20" spans="1:20" ht="20.100000000000001" customHeight="1" thickBot="1" x14ac:dyDescent="0.3">
      <c r="A20" s="30"/>
      <c r="B20" s="27" t="s">
        <v>1</v>
      </c>
      <c r="C20" s="28"/>
      <c r="D20" s="27" t="s">
        <v>107</v>
      </c>
      <c r="E20" s="28"/>
      <c r="F20" s="27" t="s">
        <v>109</v>
      </c>
      <c r="G20" s="28"/>
      <c r="H20" s="27" t="s">
        <v>110</v>
      </c>
      <c r="I20" s="28"/>
      <c r="J20" s="27" t="s">
        <v>111</v>
      </c>
      <c r="K20" s="28"/>
      <c r="L20" s="27" t="s">
        <v>112</v>
      </c>
      <c r="M20" s="28"/>
      <c r="N20" s="27" t="s">
        <v>113</v>
      </c>
      <c r="O20" s="28"/>
      <c r="P20" s="27" t="s">
        <v>114</v>
      </c>
      <c r="Q20" s="28"/>
      <c r="R20" s="27" t="s">
        <v>2</v>
      </c>
      <c r="S20" s="35"/>
      <c r="T20" s="28"/>
    </row>
    <row r="21" spans="1:20" ht="20.100000000000001" customHeight="1" thickBot="1" x14ac:dyDescent="0.3">
      <c r="A21" s="31"/>
      <c r="B21" s="4" t="s">
        <v>3</v>
      </c>
      <c r="C21" s="4" t="s">
        <v>4</v>
      </c>
      <c r="D21" s="4" t="s">
        <v>3</v>
      </c>
      <c r="E21" s="4" t="s">
        <v>4</v>
      </c>
      <c r="F21" s="4" t="s">
        <v>3</v>
      </c>
      <c r="G21" s="4" t="s">
        <v>4</v>
      </c>
      <c r="H21" s="4" t="s">
        <v>3</v>
      </c>
      <c r="I21" s="4" t="s">
        <v>4</v>
      </c>
      <c r="J21" s="4" t="s">
        <v>3</v>
      </c>
      <c r="K21" s="4" t="s">
        <v>4</v>
      </c>
      <c r="L21" s="4" t="s">
        <v>3</v>
      </c>
      <c r="M21" s="4" t="s">
        <v>4</v>
      </c>
      <c r="N21" s="4" t="s">
        <v>3</v>
      </c>
      <c r="O21" s="4" t="s">
        <v>4</v>
      </c>
      <c r="P21" s="4" t="s">
        <v>3</v>
      </c>
      <c r="Q21" s="4" t="s">
        <v>4</v>
      </c>
      <c r="R21" s="4" t="s">
        <v>3</v>
      </c>
      <c r="S21" s="4" t="s">
        <v>4</v>
      </c>
      <c r="T21" s="4" t="s">
        <v>5</v>
      </c>
    </row>
    <row r="22" spans="1:20" ht="20.100000000000001" customHeight="1" thickBot="1" x14ac:dyDescent="0.3">
      <c r="A22" s="15" t="s">
        <v>10</v>
      </c>
      <c r="B22" s="7">
        <v>1600</v>
      </c>
      <c r="C22" s="7">
        <v>1746</v>
      </c>
      <c r="D22" s="7">
        <v>1600</v>
      </c>
      <c r="E22" s="7">
        <v>1503</v>
      </c>
      <c r="F22" s="7">
        <v>1600</v>
      </c>
      <c r="G22" s="7">
        <v>1689</v>
      </c>
      <c r="H22" s="7">
        <v>1600</v>
      </c>
      <c r="I22" s="7">
        <v>1533</v>
      </c>
      <c r="J22" s="7">
        <v>1600</v>
      </c>
      <c r="K22" s="7">
        <v>1493</v>
      </c>
      <c r="L22" s="7">
        <v>1600</v>
      </c>
      <c r="M22" s="7">
        <v>1558</v>
      </c>
      <c r="N22" s="7">
        <v>1600</v>
      </c>
      <c r="O22" s="7">
        <v>1648</v>
      </c>
      <c r="P22" s="7">
        <v>1600</v>
      </c>
      <c r="Q22" s="7">
        <v>1748</v>
      </c>
      <c r="R22" s="10">
        <f>B22*8</f>
        <v>12800</v>
      </c>
      <c r="S22" s="11">
        <f>C22+E22+G22+I22+K22+M22+O22+Q22</f>
        <v>12918</v>
      </c>
      <c r="T22" s="6">
        <f t="shared" ref="T22:T28" si="21">(S22-R22)/R22</f>
        <v>9.2187499999999995E-3</v>
      </c>
    </row>
    <row r="23" spans="1:20" ht="20.100000000000001" customHeight="1" thickBot="1" x14ac:dyDescent="0.3">
      <c r="A23" s="15" t="s">
        <v>11</v>
      </c>
      <c r="B23" s="7">
        <v>1550</v>
      </c>
      <c r="C23" s="7">
        <v>1611</v>
      </c>
      <c r="D23" s="7">
        <v>1550</v>
      </c>
      <c r="E23" s="7">
        <v>1442</v>
      </c>
      <c r="F23" s="7">
        <v>1550</v>
      </c>
      <c r="G23" s="7">
        <v>1962</v>
      </c>
      <c r="H23" s="7">
        <v>1550</v>
      </c>
      <c r="I23" s="7">
        <v>1708</v>
      </c>
      <c r="J23" s="7">
        <v>1550</v>
      </c>
      <c r="K23" s="7">
        <v>1621</v>
      </c>
      <c r="L23" s="7">
        <v>1550</v>
      </c>
      <c r="M23" s="7">
        <v>1555</v>
      </c>
      <c r="N23" s="7">
        <v>1550</v>
      </c>
      <c r="O23" s="7">
        <v>1601</v>
      </c>
      <c r="P23" s="7">
        <v>1550</v>
      </c>
      <c r="Q23" s="7">
        <v>1641</v>
      </c>
      <c r="R23" s="10">
        <f>B23*8</f>
        <v>12400</v>
      </c>
      <c r="S23" s="11">
        <f>C23+E23+G23+I23+K23+M23+O23+Q23</f>
        <v>13141</v>
      </c>
      <c r="T23" s="6">
        <f t="shared" si="21"/>
        <v>5.9758064516129035E-2</v>
      </c>
    </row>
    <row r="24" spans="1:20" ht="20.100000000000001" customHeight="1" thickBot="1" x14ac:dyDescent="0.3">
      <c r="A24" s="17" t="s">
        <v>68</v>
      </c>
      <c r="B24" s="8">
        <f t="shared" ref="B24:S24" si="22">SUM(B22:B23)</f>
        <v>3150</v>
      </c>
      <c r="C24" s="8">
        <f t="shared" si="22"/>
        <v>3357</v>
      </c>
      <c r="D24" s="8">
        <f t="shared" si="22"/>
        <v>3150</v>
      </c>
      <c r="E24" s="8">
        <f t="shared" si="22"/>
        <v>2945</v>
      </c>
      <c r="F24" s="8">
        <f t="shared" ref="F24:J24" si="23">SUM(F22:F23)</f>
        <v>3150</v>
      </c>
      <c r="G24" s="8">
        <f t="shared" ref="G24:L24" si="24">SUM(G22:G23)</f>
        <v>3651</v>
      </c>
      <c r="H24" s="8">
        <f t="shared" si="24"/>
        <v>3150</v>
      </c>
      <c r="I24" s="8">
        <f t="shared" ref="I24" si="25">SUM(I22:I23)</f>
        <v>3241</v>
      </c>
      <c r="J24" s="8">
        <f t="shared" si="23"/>
        <v>3150</v>
      </c>
      <c r="K24" s="8">
        <f t="shared" si="24"/>
        <v>3114</v>
      </c>
      <c r="L24" s="8">
        <f t="shared" si="24"/>
        <v>3150</v>
      </c>
      <c r="M24" s="8">
        <f t="shared" ref="M24:P24" si="26">SUM(M22:M23)</f>
        <v>3113</v>
      </c>
      <c r="N24" s="8">
        <f t="shared" ref="N24:O24" si="27">SUM(N22:N23)</f>
        <v>3150</v>
      </c>
      <c r="O24" s="8">
        <f t="shared" ref="O24:Q24" si="28">SUM(O22:O23)</f>
        <v>3249</v>
      </c>
      <c r="P24" s="8">
        <f t="shared" si="26"/>
        <v>3150</v>
      </c>
      <c r="Q24" s="8">
        <f t="shared" si="28"/>
        <v>3389</v>
      </c>
      <c r="R24" s="11">
        <f t="shared" si="22"/>
        <v>25200</v>
      </c>
      <c r="S24" s="11">
        <f t="shared" si="22"/>
        <v>26059</v>
      </c>
      <c r="T24" s="6">
        <f t="shared" si="21"/>
        <v>3.408730158730159E-2</v>
      </c>
    </row>
    <row r="25" spans="1:20" ht="20.100000000000001" customHeight="1" thickBot="1" x14ac:dyDescent="0.3">
      <c r="A25" s="15" t="s">
        <v>69</v>
      </c>
      <c r="B25" s="7">
        <v>0</v>
      </c>
      <c r="C25" s="7">
        <v>356</v>
      </c>
      <c r="D25" s="7">
        <v>0</v>
      </c>
      <c r="E25" s="7">
        <v>414</v>
      </c>
      <c r="F25" s="7">
        <v>0</v>
      </c>
      <c r="G25" s="7">
        <v>504</v>
      </c>
      <c r="H25" s="7">
        <v>0</v>
      </c>
      <c r="I25" s="7">
        <v>457</v>
      </c>
      <c r="J25" s="7">
        <v>0</v>
      </c>
      <c r="K25" s="7">
        <v>482</v>
      </c>
      <c r="L25" s="7">
        <v>0</v>
      </c>
      <c r="M25" s="7">
        <v>452</v>
      </c>
      <c r="N25" s="7">
        <v>0</v>
      </c>
      <c r="O25" s="7">
        <v>373</v>
      </c>
      <c r="P25" s="7">
        <v>0</v>
      </c>
      <c r="Q25" s="7">
        <v>311</v>
      </c>
      <c r="R25" s="10">
        <f>(B25*3)+(H25*4)</f>
        <v>0</v>
      </c>
      <c r="S25" s="11">
        <f>C25+E25+G25+I25+K25+M25+O25+Q25</f>
        <v>3349</v>
      </c>
      <c r="T25" s="11">
        <v>0</v>
      </c>
    </row>
    <row r="26" spans="1:20" ht="20.100000000000001" customHeight="1" thickBot="1" x14ac:dyDescent="0.3">
      <c r="A26" s="15" t="s">
        <v>70</v>
      </c>
      <c r="B26" s="7">
        <v>0</v>
      </c>
      <c r="C26" s="7"/>
      <c r="D26" s="7">
        <v>0</v>
      </c>
      <c r="E26" s="7"/>
      <c r="F26" s="7">
        <v>0</v>
      </c>
      <c r="G26" s="7"/>
      <c r="H26" s="7">
        <v>0</v>
      </c>
      <c r="I26" s="7"/>
      <c r="J26" s="7">
        <v>0</v>
      </c>
      <c r="K26" s="7"/>
      <c r="L26" s="7">
        <v>0</v>
      </c>
      <c r="M26" s="7"/>
      <c r="N26" s="7">
        <v>0</v>
      </c>
      <c r="O26" s="7">
        <v>1</v>
      </c>
      <c r="P26" s="7">
        <v>0</v>
      </c>
      <c r="Q26" s="7">
        <v>0</v>
      </c>
      <c r="R26" s="10">
        <f>(B26*3)+(H26*4)</f>
        <v>0</v>
      </c>
      <c r="S26" s="11">
        <f>C26+E26+G26+I26+K26+M26+Q26</f>
        <v>0</v>
      </c>
      <c r="T26" s="11">
        <v>0</v>
      </c>
    </row>
    <row r="27" spans="1:20" ht="20.100000000000001" customHeight="1" thickBot="1" x14ac:dyDescent="0.3">
      <c r="A27" s="17" t="s">
        <v>71</v>
      </c>
      <c r="B27" s="8">
        <f>SUM(B25:B26)</f>
        <v>0</v>
      </c>
      <c r="C27" s="8">
        <f>C25+C26</f>
        <v>356</v>
      </c>
      <c r="D27" s="8">
        <f>SUM(D25:D26)</f>
        <v>0</v>
      </c>
      <c r="E27" s="8">
        <f>E25+E26</f>
        <v>414</v>
      </c>
      <c r="F27" s="8">
        <f>SUM(F25:F26)</f>
        <v>0</v>
      </c>
      <c r="G27" s="8">
        <f>G25+G26</f>
        <v>504</v>
      </c>
      <c r="H27" s="8">
        <f>SUM(H25:H26)</f>
        <v>0</v>
      </c>
      <c r="I27" s="8">
        <f>I25+I26</f>
        <v>457</v>
      </c>
      <c r="J27" s="8">
        <f>SUM(J25:J26)</f>
        <v>0</v>
      </c>
      <c r="K27" s="8">
        <f>K25+K26</f>
        <v>482</v>
      </c>
      <c r="L27" s="8">
        <f>SUM(L25:L26)</f>
        <v>0</v>
      </c>
      <c r="M27" s="8">
        <f>M25+M26</f>
        <v>452</v>
      </c>
      <c r="N27" s="8">
        <f>SUM(N25:N26)</f>
        <v>0</v>
      </c>
      <c r="O27" s="8">
        <f>O25+O26</f>
        <v>374</v>
      </c>
      <c r="P27" s="8">
        <f>SUM(P25:P26)</f>
        <v>0</v>
      </c>
      <c r="Q27" s="8">
        <f>Q25+Q26</f>
        <v>311</v>
      </c>
      <c r="R27" s="8">
        <f>SUM(R25:R26)</f>
        <v>0</v>
      </c>
      <c r="S27" s="8">
        <f>S25+S26</f>
        <v>3349</v>
      </c>
      <c r="T27" s="11">
        <v>0</v>
      </c>
    </row>
    <row r="28" spans="1:20" ht="20.100000000000001" customHeight="1" thickBot="1" x14ac:dyDescent="0.3">
      <c r="A28" s="15" t="s">
        <v>2</v>
      </c>
      <c r="B28" s="7">
        <f>SUM(B24)+B27</f>
        <v>3150</v>
      </c>
      <c r="C28" s="7">
        <f>SUM(C22:C27)</f>
        <v>7426</v>
      </c>
      <c r="D28" s="7">
        <f>SUM(D24)+D27</f>
        <v>3150</v>
      </c>
      <c r="E28" s="7">
        <f>SUM(E22:E27)</f>
        <v>6718</v>
      </c>
      <c r="F28" s="7">
        <f>SUM(F24)+F27</f>
        <v>3150</v>
      </c>
      <c r="G28" s="7">
        <f>SUM(G22:G27)</f>
        <v>8310</v>
      </c>
      <c r="H28" s="7">
        <f>SUM(H24)+H27</f>
        <v>3150</v>
      </c>
      <c r="I28" s="7">
        <f>SUM(I22:I27)</f>
        <v>7396</v>
      </c>
      <c r="J28" s="7">
        <f>SUM(J24)+J27</f>
        <v>3150</v>
      </c>
      <c r="K28" s="7">
        <f>SUM(K22:K27)</f>
        <v>7192</v>
      </c>
      <c r="L28" s="7">
        <f>SUM(L24)+L27</f>
        <v>3150</v>
      </c>
      <c r="M28" s="7">
        <f>SUM(M22:M27)</f>
        <v>7130</v>
      </c>
      <c r="N28" s="7">
        <f>SUM(N24)+N27</f>
        <v>3150</v>
      </c>
      <c r="O28" s="7">
        <f>SUM(O22:O27)</f>
        <v>7246</v>
      </c>
      <c r="P28" s="7">
        <f>SUM(P24)+P27</f>
        <v>3150</v>
      </c>
      <c r="Q28" s="7">
        <f>SUM(Q22:Q27)</f>
        <v>7400</v>
      </c>
      <c r="R28" s="8">
        <f>SUM(R22:R23)</f>
        <v>25200</v>
      </c>
      <c r="S28" s="8">
        <f>S24+S27</f>
        <v>29408</v>
      </c>
      <c r="T28" s="6">
        <f t="shared" si="21"/>
        <v>0.16698412698412698</v>
      </c>
    </row>
    <row r="29" spans="1:20" ht="20.100000000000001" customHeight="1" x14ac:dyDescent="0.25">
      <c r="A29" s="16"/>
    </row>
    <row r="30" spans="1:20" ht="20.100000000000001" customHeight="1" thickBot="1" x14ac:dyDescent="0.3">
      <c r="A30" s="29" t="s">
        <v>12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ht="20.100000000000001" customHeight="1" thickBot="1" x14ac:dyDescent="0.3">
      <c r="A31" s="30"/>
      <c r="B31" s="27" t="s">
        <v>1</v>
      </c>
      <c r="C31" s="28"/>
      <c r="D31" s="27" t="s">
        <v>107</v>
      </c>
      <c r="E31" s="28"/>
      <c r="F31" s="27" t="s">
        <v>109</v>
      </c>
      <c r="G31" s="28"/>
      <c r="H31" s="27" t="s">
        <v>110</v>
      </c>
      <c r="I31" s="28"/>
      <c r="J31" s="27" t="s">
        <v>111</v>
      </c>
      <c r="K31" s="28"/>
      <c r="L31" s="27" t="s">
        <v>112</v>
      </c>
      <c r="M31" s="28"/>
      <c r="N31" s="27" t="s">
        <v>113</v>
      </c>
      <c r="O31" s="28"/>
      <c r="P31" s="27" t="s">
        <v>114</v>
      </c>
      <c r="Q31" s="28"/>
      <c r="R31" s="27" t="s">
        <v>2</v>
      </c>
      <c r="S31" s="35"/>
      <c r="T31" s="28"/>
    </row>
    <row r="32" spans="1:20" ht="20.100000000000001" customHeight="1" thickBot="1" x14ac:dyDescent="0.3">
      <c r="A32" s="31"/>
      <c r="B32" s="4" t="s">
        <v>3</v>
      </c>
      <c r="C32" s="4" t="s">
        <v>4</v>
      </c>
      <c r="D32" s="4" t="s">
        <v>3</v>
      </c>
      <c r="E32" s="4" t="s">
        <v>4</v>
      </c>
      <c r="F32" s="4" t="s">
        <v>3</v>
      </c>
      <c r="G32" s="4" t="s">
        <v>4</v>
      </c>
      <c r="H32" s="4" t="s">
        <v>3</v>
      </c>
      <c r="I32" s="4" t="s">
        <v>4</v>
      </c>
      <c r="J32" s="4" t="s">
        <v>3</v>
      </c>
      <c r="K32" s="4" t="s">
        <v>4</v>
      </c>
      <c r="L32" s="4" t="s">
        <v>3</v>
      </c>
      <c r="M32" s="4" t="s">
        <v>4</v>
      </c>
      <c r="N32" s="4" t="s">
        <v>3</v>
      </c>
      <c r="O32" s="4" t="s">
        <v>4</v>
      </c>
      <c r="P32" s="4" t="s">
        <v>3</v>
      </c>
      <c r="Q32" s="4" t="s">
        <v>4</v>
      </c>
      <c r="R32" s="4" t="s">
        <v>3</v>
      </c>
      <c r="S32" s="4" t="s">
        <v>4</v>
      </c>
      <c r="T32" s="4" t="s">
        <v>5</v>
      </c>
    </row>
    <row r="33" spans="1:20" ht="20.100000000000001" customHeight="1" thickBot="1" x14ac:dyDescent="0.3">
      <c r="A33" s="15" t="s">
        <v>13</v>
      </c>
      <c r="B33" s="5">
        <v>100</v>
      </c>
      <c r="C33" s="5">
        <v>117</v>
      </c>
      <c r="D33" s="5">
        <v>100</v>
      </c>
      <c r="E33" s="5">
        <v>104</v>
      </c>
      <c r="F33" s="5">
        <v>100</v>
      </c>
      <c r="G33" s="5">
        <v>118</v>
      </c>
      <c r="H33" s="5">
        <v>100</v>
      </c>
      <c r="I33" s="5">
        <v>119</v>
      </c>
      <c r="J33" s="5">
        <v>100</v>
      </c>
      <c r="K33" s="5">
        <v>93</v>
      </c>
      <c r="L33" s="5">
        <v>100</v>
      </c>
      <c r="M33" s="5">
        <v>80</v>
      </c>
      <c r="N33" s="5">
        <v>100</v>
      </c>
      <c r="O33" s="5">
        <v>56</v>
      </c>
      <c r="P33" s="5">
        <v>100</v>
      </c>
      <c r="Q33" s="5">
        <v>146</v>
      </c>
      <c r="R33" s="10">
        <f>B33*8</f>
        <v>800</v>
      </c>
      <c r="S33" s="11">
        <f>C33+E33+G33+I33+K33+M33+O33+Q33</f>
        <v>833</v>
      </c>
      <c r="T33" s="6">
        <f t="shared" ref="T33:T34" si="29">(S33-R33)/R33</f>
        <v>4.1250000000000002E-2</v>
      </c>
    </row>
    <row r="34" spans="1:20" ht="20.100000000000001" customHeight="1" thickBot="1" x14ac:dyDescent="0.3">
      <c r="A34" s="15" t="s">
        <v>2</v>
      </c>
      <c r="B34" s="5">
        <f t="shared" ref="B34:C34" si="30">SUM(B33)</f>
        <v>100</v>
      </c>
      <c r="C34" s="5">
        <f t="shared" si="30"/>
        <v>117</v>
      </c>
      <c r="D34" s="5">
        <f t="shared" ref="D34:E34" si="31">SUM(D33)</f>
        <v>100</v>
      </c>
      <c r="E34" s="5">
        <f t="shared" si="31"/>
        <v>104</v>
      </c>
      <c r="F34" s="5">
        <f t="shared" ref="F34:I34" si="32">SUM(F33)</f>
        <v>100</v>
      </c>
      <c r="G34" s="5">
        <f t="shared" si="32"/>
        <v>118</v>
      </c>
      <c r="H34" s="5">
        <f t="shared" si="32"/>
        <v>100</v>
      </c>
      <c r="I34" s="5">
        <f t="shared" si="32"/>
        <v>119</v>
      </c>
      <c r="J34" s="5">
        <f t="shared" ref="J34:K34" si="33">SUM(J33)</f>
        <v>100</v>
      </c>
      <c r="K34" s="5">
        <f t="shared" si="33"/>
        <v>93</v>
      </c>
      <c r="L34" s="5">
        <f t="shared" ref="L34:O34" si="34">SUM(L33)</f>
        <v>100</v>
      </c>
      <c r="M34" s="5">
        <f t="shared" si="34"/>
        <v>80</v>
      </c>
      <c r="N34" s="5">
        <f t="shared" si="34"/>
        <v>100</v>
      </c>
      <c r="O34" s="5">
        <f t="shared" si="34"/>
        <v>56</v>
      </c>
      <c r="P34" s="5">
        <f t="shared" ref="P34:Q34" si="35">SUM(P33)</f>
        <v>100</v>
      </c>
      <c r="Q34" s="5">
        <f t="shared" si="35"/>
        <v>146</v>
      </c>
      <c r="R34" s="8">
        <f>SUM(R32:R33)</f>
        <v>800</v>
      </c>
      <c r="S34" s="8">
        <f>SUM(S32:S33)</f>
        <v>833</v>
      </c>
      <c r="T34" s="6">
        <f t="shared" si="29"/>
        <v>4.1250000000000002E-2</v>
      </c>
    </row>
    <row r="35" spans="1:20" ht="20.100000000000001" customHeight="1" x14ac:dyDescent="0.25">
      <c r="A35" s="16"/>
    </row>
    <row r="36" spans="1:20" ht="20.100000000000001" customHeight="1" thickBot="1" x14ac:dyDescent="0.3">
      <c r="A36" s="29" t="s">
        <v>14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20.100000000000001" customHeight="1" thickBot="1" x14ac:dyDescent="0.3">
      <c r="A37" s="30"/>
      <c r="B37" s="27" t="s">
        <v>1</v>
      </c>
      <c r="C37" s="28"/>
      <c r="D37" s="27" t="s">
        <v>107</v>
      </c>
      <c r="E37" s="28"/>
      <c r="F37" s="27" t="s">
        <v>109</v>
      </c>
      <c r="G37" s="28"/>
      <c r="H37" s="27" t="s">
        <v>110</v>
      </c>
      <c r="I37" s="28"/>
      <c r="J37" s="27" t="s">
        <v>111</v>
      </c>
      <c r="K37" s="28"/>
      <c r="L37" s="27" t="s">
        <v>112</v>
      </c>
      <c r="M37" s="28"/>
      <c r="N37" s="27" t="s">
        <v>113</v>
      </c>
      <c r="O37" s="28"/>
      <c r="P37" s="27" t="s">
        <v>114</v>
      </c>
      <c r="Q37" s="28"/>
      <c r="R37" s="27" t="s">
        <v>2</v>
      </c>
      <c r="S37" s="35"/>
      <c r="T37" s="28"/>
    </row>
    <row r="38" spans="1:20" ht="20.100000000000001" customHeight="1" thickBot="1" x14ac:dyDescent="0.3">
      <c r="A38" s="31"/>
      <c r="B38" s="4" t="s">
        <v>3</v>
      </c>
      <c r="C38" s="4" t="s">
        <v>4</v>
      </c>
      <c r="D38" s="4" t="s">
        <v>3</v>
      </c>
      <c r="E38" s="4" t="s">
        <v>4</v>
      </c>
      <c r="F38" s="4" t="s">
        <v>3</v>
      </c>
      <c r="G38" s="4" t="s">
        <v>4</v>
      </c>
      <c r="H38" s="4" t="s">
        <v>3</v>
      </c>
      <c r="I38" s="4" t="s">
        <v>4</v>
      </c>
      <c r="J38" s="4" t="s">
        <v>3</v>
      </c>
      <c r="K38" s="4" t="s">
        <v>4</v>
      </c>
      <c r="L38" s="4" t="s">
        <v>3</v>
      </c>
      <c r="M38" s="4" t="s">
        <v>4</v>
      </c>
      <c r="N38" s="4" t="s">
        <v>3</v>
      </c>
      <c r="O38" s="4" t="s">
        <v>4</v>
      </c>
      <c r="P38" s="4" t="s">
        <v>3</v>
      </c>
      <c r="Q38" s="4" t="s">
        <v>4</v>
      </c>
      <c r="R38" s="4" t="s">
        <v>3</v>
      </c>
      <c r="S38" s="4" t="s">
        <v>4</v>
      </c>
      <c r="T38" s="4" t="s">
        <v>5</v>
      </c>
    </row>
    <row r="39" spans="1:20" ht="20.100000000000001" customHeight="1" thickBot="1" x14ac:dyDescent="0.3">
      <c r="A39" s="15" t="s">
        <v>15</v>
      </c>
      <c r="B39" s="5">
        <v>160</v>
      </c>
      <c r="C39" s="5">
        <v>137</v>
      </c>
      <c r="D39" s="5">
        <v>160</v>
      </c>
      <c r="E39" s="5">
        <v>126</v>
      </c>
      <c r="F39" s="5">
        <v>160</v>
      </c>
      <c r="G39" s="5">
        <v>163</v>
      </c>
      <c r="H39" s="5">
        <v>160</v>
      </c>
      <c r="I39" s="5">
        <v>160</v>
      </c>
      <c r="J39" s="5">
        <v>160</v>
      </c>
      <c r="K39" s="5">
        <v>200</v>
      </c>
      <c r="L39" s="5">
        <v>160</v>
      </c>
      <c r="M39" s="5">
        <v>209</v>
      </c>
      <c r="N39" s="5">
        <v>160</v>
      </c>
      <c r="O39" s="5">
        <v>161</v>
      </c>
      <c r="P39" s="5">
        <v>160</v>
      </c>
      <c r="Q39" s="5">
        <v>161</v>
      </c>
      <c r="R39" s="10">
        <f>B39*8</f>
        <v>1280</v>
      </c>
      <c r="S39" s="11">
        <f>C39+E39+G39+I39+K39+M39+O39+Q39</f>
        <v>1317</v>
      </c>
      <c r="T39" s="6">
        <f t="shared" ref="T39:T40" si="36">(S39-R39)/R39</f>
        <v>2.8906250000000001E-2</v>
      </c>
    </row>
    <row r="40" spans="1:20" ht="20.100000000000001" customHeight="1" thickBot="1" x14ac:dyDescent="0.3">
      <c r="A40" s="15" t="s">
        <v>2</v>
      </c>
      <c r="B40" s="5">
        <f t="shared" ref="B40:C40" si="37">SUM(B39)</f>
        <v>160</v>
      </c>
      <c r="C40" s="5">
        <f t="shared" si="37"/>
        <v>137</v>
      </c>
      <c r="D40" s="5">
        <f t="shared" ref="D40:E40" si="38">SUM(D39)</f>
        <v>160</v>
      </c>
      <c r="E40" s="5">
        <f t="shared" si="38"/>
        <v>126</v>
      </c>
      <c r="F40" s="5">
        <f t="shared" ref="F40:I40" si="39">SUM(F39)</f>
        <v>160</v>
      </c>
      <c r="G40" s="5">
        <f t="shared" si="39"/>
        <v>163</v>
      </c>
      <c r="H40" s="5">
        <f t="shared" si="39"/>
        <v>160</v>
      </c>
      <c r="I40" s="5">
        <f t="shared" si="39"/>
        <v>160</v>
      </c>
      <c r="J40" s="5">
        <f t="shared" ref="J40:K40" si="40">SUM(J39)</f>
        <v>160</v>
      </c>
      <c r="K40" s="5">
        <f t="shared" si="40"/>
        <v>200</v>
      </c>
      <c r="L40" s="5">
        <f t="shared" ref="L40:O40" si="41">SUM(L39)</f>
        <v>160</v>
      </c>
      <c r="M40" s="5">
        <f t="shared" si="41"/>
        <v>209</v>
      </c>
      <c r="N40" s="5">
        <f t="shared" si="41"/>
        <v>160</v>
      </c>
      <c r="O40" s="5">
        <f t="shared" si="41"/>
        <v>161</v>
      </c>
      <c r="P40" s="5">
        <f t="shared" ref="P40:Q40" si="42">SUM(P39)</f>
        <v>160</v>
      </c>
      <c r="Q40" s="5">
        <f t="shared" si="42"/>
        <v>161</v>
      </c>
      <c r="R40" s="8">
        <f>SUM(R38:R39)</f>
        <v>1280</v>
      </c>
      <c r="S40" s="8">
        <f>SUM(S38:S39)</f>
        <v>1317</v>
      </c>
      <c r="T40" s="6">
        <f t="shared" si="36"/>
        <v>2.8906250000000001E-2</v>
      </c>
    </row>
    <row r="41" spans="1:20" ht="19.5" customHeight="1" x14ac:dyDescent="0.25">
      <c r="A41" s="16"/>
    </row>
    <row r="42" spans="1:20" ht="0.75" customHeight="1" thickBot="1" x14ac:dyDescent="0.3">
      <c r="A42" s="29" t="s">
        <v>33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</row>
    <row r="43" spans="1:20" ht="19.5" hidden="1" customHeight="1" thickBot="1" x14ac:dyDescent="0.3">
      <c r="A43" s="30"/>
      <c r="B43" s="27" t="s">
        <v>1</v>
      </c>
      <c r="C43" s="28"/>
      <c r="D43" s="27" t="s">
        <v>1</v>
      </c>
      <c r="E43" s="28"/>
      <c r="F43" s="27" t="s">
        <v>1</v>
      </c>
      <c r="G43" s="28"/>
      <c r="H43" s="27" t="s">
        <v>1</v>
      </c>
      <c r="I43" s="28"/>
      <c r="J43" s="27" t="s">
        <v>1</v>
      </c>
      <c r="K43" s="28"/>
      <c r="L43" s="27" t="s">
        <v>1</v>
      </c>
      <c r="M43" s="28"/>
      <c r="N43" s="27" t="s">
        <v>1</v>
      </c>
      <c r="O43" s="28"/>
      <c r="P43" s="27" t="s">
        <v>1</v>
      </c>
      <c r="Q43" s="28"/>
      <c r="R43" s="27" t="s">
        <v>2</v>
      </c>
      <c r="S43" s="35"/>
      <c r="T43" s="28"/>
    </row>
    <row r="44" spans="1:20" ht="19.5" hidden="1" customHeight="1" x14ac:dyDescent="0.25">
      <c r="A44" s="31"/>
      <c r="B44" s="4" t="s">
        <v>3</v>
      </c>
      <c r="C44" s="4" t="s">
        <v>4</v>
      </c>
      <c r="D44" s="4" t="s">
        <v>3</v>
      </c>
      <c r="E44" s="4" t="s">
        <v>4</v>
      </c>
      <c r="F44" s="4" t="s">
        <v>3</v>
      </c>
      <c r="G44" s="4" t="s">
        <v>4</v>
      </c>
      <c r="H44" s="4" t="s">
        <v>3</v>
      </c>
      <c r="I44" s="4" t="s">
        <v>4</v>
      </c>
      <c r="J44" s="4" t="s">
        <v>3</v>
      </c>
      <c r="K44" s="4" t="s">
        <v>4</v>
      </c>
      <c r="L44" s="4" t="s">
        <v>3</v>
      </c>
      <c r="M44" s="4" t="s">
        <v>4</v>
      </c>
      <c r="N44" s="4" t="s">
        <v>3</v>
      </c>
      <c r="O44" s="4" t="s">
        <v>4</v>
      </c>
      <c r="P44" s="4" t="s">
        <v>3</v>
      </c>
      <c r="Q44" s="4" t="s">
        <v>4</v>
      </c>
      <c r="R44" s="4" t="s">
        <v>3</v>
      </c>
      <c r="S44" s="4" t="s">
        <v>4</v>
      </c>
      <c r="T44" s="4" t="s">
        <v>5</v>
      </c>
    </row>
    <row r="45" spans="1:20" ht="19.5" hidden="1" customHeight="1" x14ac:dyDescent="0.25">
      <c r="A45" s="15" t="s">
        <v>34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4"/>
      <c r="S45" s="4"/>
      <c r="T45" s="4"/>
    </row>
    <row r="46" spans="1:20" ht="19.5" hidden="1" customHeight="1" x14ac:dyDescent="0.25">
      <c r="A46" s="15" t="s">
        <v>7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8"/>
      <c r="S46" s="8"/>
      <c r="T46" s="4"/>
    </row>
    <row r="47" spans="1:20" ht="19.5" hidden="1" customHeight="1" x14ac:dyDescent="0.25">
      <c r="A47" s="15" t="s">
        <v>2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7"/>
      <c r="S47" s="7"/>
      <c r="T47" s="4"/>
    </row>
    <row r="48" spans="1:20" ht="19.5" customHeight="1" x14ac:dyDescent="0.25">
      <c r="A48" s="16"/>
    </row>
    <row r="49" spans="1:20" ht="19.5" customHeight="1" thickBot="1" x14ac:dyDescent="0.3">
      <c r="A49" s="29" t="s">
        <v>35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</row>
    <row r="50" spans="1:20" ht="20.100000000000001" customHeight="1" thickBot="1" x14ac:dyDescent="0.3">
      <c r="A50" s="30"/>
      <c r="B50" s="27" t="s">
        <v>1</v>
      </c>
      <c r="C50" s="28"/>
      <c r="D50" s="27" t="s">
        <v>107</v>
      </c>
      <c r="E50" s="28"/>
      <c r="F50" s="27" t="s">
        <v>109</v>
      </c>
      <c r="G50" s="28"/>
      <c r="H50" s="27" t="s">
        <v>110</v>
      </c>
      <c r="I50" s="28"/>
      <c r="J50" s="27" t="s">
        <v>111</v>
      </c>
      <c r="K50" s="28"/>
      <c r="L50" s="27" t="s">
        <v>112</v>
      </c>
      <c r="M50" s="28"/>
      <c r="N50" s="27" t="s">
        <v>113</v>
      </c>
      <c r="O50" s="28"/>
      <c r="P50" s="27" t="s">
        <v>114</v>
      </c>
      <c r="Q50" s="28"/>
      <c r="R50" s="27" t="s">
        <v>2</v>
      </c>
      <c r="S50" s="35"/>
      <c r="T50" s="28"/>
    </row>
    <row r="51" spans="1:20" ht="19.5" customHeight="1" thickBot="1" x14ac:dyDescent="0.3">
      <c r="A51" s="31"/>
      <c r="B51" s="4" t="s">
        <v>3</v>
      </c>
      <c r="C51" s="4" t="s">
        <v>4</v>
      </c>
      <c r="D51" s="4" t="s">
        <v>3</v>
      </c>
      <c r="E51" s="4" t="s">
        <v>4</v>
      </c>
      <c r="F51" s="4" t="s">
        <v>3</v>
      </c>
      <c r="G51" s="4" t="s">
        <v>4</v>
      </c>
      <c r="H51" s="4" t="s">
        <v>3</v>
      </c>
      <c r="I51" s="4" t="s">
        <v>4</v>
      </c>
      <c r="J51" s="4" t="s">
        <v>3</v>
      </c>
      <c r="K51" s="4" t="s">
        <v>4</v>
      </c>
      <c r="L51" s="4" t="s">
        <v>3</v>
      </c>
      <c r="M51" s="4" t="s">
        <v>4</v>
      </c>
      <c r="N51" s="4" t="s">
        <v>3</v>
      </c>
      <c r="O51" s="4" t="s">
        <v>4</v>
      </c>
      <c r="P51" s="4" t="s">
        <v>3</v>
      </c>
      <c r="Q51" s="4" t="s">
        <v>4</v>
      </c>
      <c r="R51" s="4" t="s">
        <v>3</v>
      </c>
      <c r="S51" s="4" t="s">
        <v>4</v>
      </c>
      <c r="T51" s="4" t="s">
        <v>5</v>
      </c>
    </row>
    <row r="52" spans="1:20" ht="19.5" hidden="1" customHeight="1" thickBot="1" x14ac:dyDescent="0.3">
      <c r="A52" s="15" t="s">
        <v>36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4"/>
      <c r="S52" s="4"/>
      <c r="T52" s="4"/>
    </row>
    <row r="53" spans="1:20" ht="19.5" hidden="1" customHeight="1" thickBot="1" x14ac:dyDescent="0.3">
      <c r="A53" s="15" t="s">
        <v>37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4"/>
      <c r="S53" s="4"/>
      <c r="T53" s="4"/>
    </row>
    <row r="54" spans="1:20" ht="19.5" hidden="1" customHeight="1" thickBot="1" x14ac:dyDescent="0.3">
      <c r="A54" s="15" t="s">
        <v>38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4"/>
      <c r="S54" s="4"/>
      <c r="T54" s="4"/>
    </row>
    <row r="55" spans="1:20" ht="20.100000000000001" customHeight="1" thickBot="1" x14ac:dyDescent="0.3">
      <c r="A55" s="15" t="s">
        <v>21</v>
      </c>
      <c r="B55" s="5">
        <v>150</v>
      </c>
      <c r="C55" s="5">
        <v>183</v>
      </c>
      <c r="D55" s="5">
        <v>150</v>
      </c>
      <c r="E55" s="5">
        <v>164</v>
      </c>
      <c r="F55" s="5">
        <v>150</v>
      </c>
      <c r="G55" s="5">
        <v>234</v>
      </c>
      <c r="H55" s="5">
        <v>150</v>
      </c>
      <c r="I55" s="5">
        <v>166</v>
      </c>
      <c r="J55" s="5">
        <v>150</v>
      </c>
      <c r="K55" s="5">
        <v>172</v>
      </c>
      <c r="L55" s="5">
        <v>150</v>
      </c>
      <c r="M55" s="5">
        <v>161</v>
      </c>
      <c r="N55" s="5">
        <v>150</v>
      </c>
      <c r="O55" s="5">
        <v>160</v>
      </c>
      <c r="P55" s="5">
        <v>150</v>
      </c>
      <c r="Q55" s="5">
        <v>184</v>
      </c>
      <c r="R55" s="10">
        <f>B55*8</f>
        <v>1200</v>
      </c>
      <c r="S55" s="11">
        <f>C55+E55+G55+I55+K55+M55+O55+Q55</f>
        <v>1424</v>
      </c>
      <c r="T55" s="6">
        <f t="shared" ref="T55:T83" si="43">(S55-R55)/R55</f>
        <v>0.18666666666666668</v>
      </c>
    </row>
    <row r="56" spans="1:20" ht="18.75" customHeight="1" thickBot="1" x14ac:dyDescent="0.3">
      <c r="A56" s="15" t="s">
        <v>22</v>
      </c>
      <c r="B56" s="5">
        <v>300</v>
      </c>
      <c r="C56" s="5">
        <v>82</v>
      </c>
      <c r="D56" s="5">
        <v>300</v>
      </c>
      <c r="E56" s="5">
        <v>460</v>
      </c>
      <c r="F56" s="5">
        <v>300</v>
      </c>
      <c r="G56" s="5">
        <v>467</v>
      </c>
      <c r="H56" s="5">
        <v>300</v>
      </c>
      <c r="I56" s="5">
        <v>318</v>
      </c>
      <c r="J56" s="5">
        <v>300</v>
      </c>
      <c r="K56" s="5">
        <v>303</v>
      </c>
      <c r="L56" s="5">
        <v>300</v>
      </c>
      <c r="M56" s="5">
        <v>293</v>
      </c>
      <c r="N56" s="5">
        <v>300</v>
      </c>
      <c r="O56" s="5">
        <v>318</v>
      </c>
      <c r="P56" s="5">
        <v>300</v>
      </c>
      <c r="Q56" s="5">
        <v>326</v>
      </c>
      <c r="R56" s="10">
        <f>B56*8</f>
        <v>2400</v>
      </c>
      <c r="S56" s="11">
        <f>C56+E56+G56+I56+K56+M56+O56+Q56</f>
        <v>2567</v>
      </c>
      <c r="T56" s="6">
        <f t="shared" si="43"/>
        <v>6.958333333333333E-2</v>
      </c>
    </row>
    <row r="57" spans="1:20" ht="19.5" hidden="1" customHeight="1" thickBot="1" x14ac:dyDescent="0.3">
      <c r="A57" s="15" t="s">
        <v>39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10">
        <f t="shared" ref="R57" si="44">B57*3</f>
        <v>0</v>
      </c>
      <c r="S57" s="19">
        <f t="shared" ref="S57" si="45">C57+E57+G57</f>
        <v>0</v>
      </c>
      <c r="T57" s="6" t="e">
        <f t="shared" si="43"/>
        <v>#DIV/0!</v>
      </c>
    </row>
    <row r="58" spans="1:20" ht="20.100000000000001" customHeight="1" thickBot="1" x14ac:dyDescent="0.3">
      <c r="A58" s="17" t="s">
        <v>23</v>
      </c>
      <c r="B58" s="4">
        <f t="shared" ref="B58:C58" si="46">SUM(B55:B57)</f>
        <v>450</v>
      </c>
      <c r="C58" s="4">
        <f t="shared" si="46"/>
        <v>265</v>
      </c>
      <c r="D58" s="4">
        <f t="shared" ref="D58:E58" si="47">SUM(D55:D57)</f>
        <v>450</v>
      </c>
      <c r="E58" s="4">
        <f t="shared" si="47"/>
        <v>624</v>
      </c>
      <c r="F58" s="4">
        <f t="shared" ref="F58:I58" si="48">SUM(F55:F57)</f>
        <v>450</v>
      </c>
      <c r="G58" s="4">
        <f t="shared" si="48"/>
        <v>701</v>
      </c>
      <c r="H58" s="4">
        <f t="shared" si="48"/>
        <v>450</v>
      </c>
      <c r="I58" s="4">
        <f t="shared" si="48"/>
        <v>484</v>
      </c>
      <c r="J58" s="4">
        <f t="shared" ref="J58:K58" si="49">SUM(J55:J57)</f>
        <v>450</v>
      </c>
      <c r="K58" s="4">
        <f t="shared" si="49"/>
        <v>475</v>
      </c>
      <c r="L58" s="4">
        <f t="shared" ref="L58:O58" si="50">SUM(L55:L57)</f>
        <v>450</v>
      </c>
      <c r="M58" s="4">
        <f t="shared" si="50"/>
        <v>454</v>
      </c>
      <c r="N58" s="4">
        <f t="shared" si="50"/>
        <v>450</v>
      </c>
      <c r="O58" s="4">
        <f t="shared" si="50"/>
        <v>478</v>
      </c>
      <c r="P58" s="4">
        <f t="shared" ref="P58:Q58" si="51">SUM(P55:P57)</f>
        <v>450</v>
      </c>
      <c r="Q58" s="4">
        <f t="shared" si="51"/>
        <v>510</v>
      </c>
      <c r="R58" s="10">
        <f>R56+R55</f>
        <v>3600</v>
      </c>
      <c r="S58" s="10">
        <f>S56+S55</f>
        <v>3991</v>
      </c>
      <c r="T58" s="6">
        <f t="shared" si="43"/>
        <v>0.10861111111111112</v>
      </c>
    </row>
    <row r="59" spans="1:20" ht="20.100000000000001" customHeight="1" thickBot="1" x14ac:dyDescent="0.3">
      <c r="A59" s="15" t="s">
        <v>25</v>
      </c>
      <c r="B59" s="5">
        <v>20</v>
      </c>
      <c r="C59" s="5">
        <v>22</v>
      </c>
      <c r="D59" s="5">
        <v>20</v>
      </c>
      <c r="E59" s="5">
        <v>18</v>
      </c>
      <c r="F59" s="5">
        <v>20</v>
      </c>
      <c r="G59" s="5">
        <v>29</v>
      </c>
      <c r="H59" s="5">
        <v>20</v>
      </c>
      <c r="I59" s="5">
        <v>18</v>
      </c>
      <c r="J59" s="5">
        <v>20</v>
      </c>
      <c r="K59" s="5">
        <v>18</v>
      </c>
      <c r="L59" s="5">
        <v>20</v>
      </c>
      <c r="M59" s="5">
        <v>14</v>
      </c>
      <c r="N59" s="5">
        <v>20</v>
      </c>
      <c r="O59" s="5">
        <v>20</v>
      </c>
      <c r="P59" s="5">
        <v>20</v>
      </c>
      <c r="Q59" s="5">
        <v>26</v>
      </c>
      <c r="R59" s="10">
        <f>B59*8</f>
        <v>160</v>
      </c>
      <c r="S59" s="11">
        <f>C59+E59+G59+I59+K59+M59+O59+Q59</f>
        <v>165</v>
      </c>
      <c r="T59" s="6">
        <f t="shared" si="43"/>
        <v>3.125E-2</v>
      </c>
    </row>
    <row r="60" spans="1:20" ht="20.100000000000001" customHeight="1" thickBot="1" x14ac:dyDescent="0.3">
      <c r="A60" s="15" t="s">
        <v>26</v>
      </c>
      <c r="B60" s="5">
        <v>80</v>
      </c>
      <c r="C60" s="5">
        <v>63</v>
      </c>
      <c r="D60" s="5">
        <v>80</v>
      </c>
      <c r="E60" s="5">
        <v>58</v>
      </c>
      <c r="F60" s="5">
        <v>80</v>
      </c>
      <c r="G60" s="5">
        <v>52</v>
      </c>
      <c r="H60" s="5">
        <v>80</v>
      </c>
      <c r="I60" s="5">
        <v>51</v>
      </c>
      <c r="J60" s="5">
        <v>80</v>
      </c>
      <c r="K60" s="5">
        <v>49</v>
      </c>
      <c r="L60" s="5">
        <v>80</v>
      </c>
      <c r="M60" s="5">
        <v>97</v>
      </c>
      <c r="N60" s="5">
        <v>80</v>
      </c>
      <c r="O60" s="5">
        <v>62</v>
      </c>
      <c r="P60" s="5">
        <v>80</v>
      </c>
      <c r="Q60" s="5">
        <v>72</v>
      </c>
      <c r="R60" s="10">
        <f>B60*8</f>
        <v>640</v>
      </c>
      <c r="S60" s="11">
        <f>C60+E60+G60+I60+K60+M60+O60+Q60</f>
        <v>504</v>
      </c>
      <c r="T60" s="6">
        <f t="shared" si="43"/>
        <v>-0.21249999999999999</v>
      </c>
    </row>
    <row r="61" spans="1:20" ht="20.100000000000001" customHeight="1" thickBot="1" x14ac:dyDescent="0.3">
      <c r="A61" s="15" t="s">
        <v>27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10">
        <f t="shared" ref="R61" si="52">B61*5</f>
        <v>0</v>
      </c>
      <c r="S61" s="19">
        <f t="shared" ref="S61" si="53">C61+E61+G61+I61+K61</f>
        <v>0</v>
      </c>
      <c r="T61" s="9"/>
    </row>
    <row r="62" spans="1:20" ht="20.100000000000001" customHeight="1" thickBot="1" x14ac:dyDescent="0.3">
      <c r="A62" s="15" t="s">
        <v>28</v>
      </c>
      <c r="B62" s="5">
        <v>200</v>
      </c>
      <c r="C62" s="5">
        <v>182</v>
      </c>
      <c r="D62" s="5">
        <v>200</v>
      </c>
      <c r="E62" s="5">
        <v>186</v>
      </c>
      <c r="F62" s="5">
        <v>200</v>
      </c>
      <c r="G62" s="5">
        <v>275</v>
      </c>
      <c r="H62" s="5">
        <v>200</v>
      </c>
      <c r="I62" s="5">
        <v>176</v>
      </c>
      <c r="J62" s="5">
        <v>200</v>
      </c>
      <c r="K62" s="5">
        <v>261</v>
      </c>
      <c r="L62" s="5">
        <v>200</v>
      </c>
      <c r="M62" s="5">
        <v>280</v>
      </c>
      <c r="N62" s="5">
        <v>200</v>
      </c>
      <c r="O62" s="5">
        <v>189</v>
      </c>
      <c r="P62" s="5">
        <v>200</v>
      </c>
      <c r="Q62" s="5">
        <v>271</v>
      </c>
      <c r="R62" s="10">
        <f>B62*8</f>
        <v>1600</v>
      </c>
      <c r="S62" s="11">
        <f>C62+E62+G62+I62+K62+M62+O62+Q62</f>
        <v>1820</v>
      </c>
      <c r="T62" s="6">
        <f t="shared" si="43"/>
        <v>0.13750000000000001</v>
      </c>
    </row>
    <row r="63" spans="1:20" ht="18" customHeight="1" thickBot="1" x14ac:dyDescent="0.3">
      <c r="A63" s="17" t="s">
        <v>24</v>
      </c>
      <c r="B63" s="4">
        <f t="shared" ref="B63:S63" si="54">SUM(B59:B62)</f>
        <v>300</v>
      </c>
      <c r="C63" s="4">
        <f t="shared" si="54"/>
        <v>267</v>
      </c>
      <c r="D63" s="4">
        <f t="shared" ref="D63:E63" si="55">SUM(D59:D62)</f>
        <v>300</v>
      </c>
      <c r="E63" s="4">
        <f t="shared" si="55"/>
        <v>262</v>
      </c>
      <c r="F63" s="4">
        <f t="shared" ref="F63:I63" si="56">SUM(F59:F62)</f>
        <v>300</v>
      </c>
      <c r="G63" s="4">
        <f t="shared" si="56"/>
        <v>356</v>
      </c>
      <c r="H63" s="4">
        <f t="shared" si="56"/>
        <v>300</v>
      </c>
      <c r="I63" s="4">
        <f t="shared" si="56"/>
        <v>245</v>
      </c>
      <c r="J63" s="4">
        <f t="shared" ref="J63:K63" si="57">SUM(J59:J62)</f>
        <v>300</v>
      </c>
      <c r="K63" s="4">
        <f t="shared" si="57"/>
        <v>328</v>
      </c>
      <c r="L63" s="4">
        <f t="shared" ref="L63:O63" si="58">SUM(L59:L62)</f>
        <v>300</v>
      </c>
      <c r="M63" s="4">
        <f t="shared" si="58"/>
        <v>391</v>
      </c>
      <c r="N63" s="4">
        <f t="shared" si="58"/>
        <v>300</v>
      </c>
      <c r="O63" s="4">
        <f t="shared" si="58"/>
        <v>271</v>
      </c>
      <c r="P63" s="4">
        <f t="shared" ref="P63:Q63" si="59">SUM(P59:P62)</f>
        <v>300</v>
      </c>
      <c r="Q63" s="4">
        <f t="shared" si="59"/>
        <v>369</v>
      </c>
      <c r="R63" s="4">
        <f>SUM(R59:R62)</f>
        <v>2400</v>
      </c>
      <c r="S63" s="4">
        <f t="shared" si="54"/>
        <v>2489</v>
      </c>
      <c r="T63" s="6">
        <f t="shared" si="43"/>
        <v>3.7083333333333336E-2</v>
      </c>
    </row>
    <row r="64" spans="1:20" ht="0.75" hidden="1" customHeight="1" thickBot="1" x14ac:dyDescent="0.3">
      <c r="A64" s="15" t="s">
        <v>40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4"/>
      <c r="S64" s="4"/>
      <c r="T64" s="6" t="e">
        <f t="shared" si="43"/>
        <v>#DIV/0!</v>
      </c>
    </row>
    <row r="65" spans="1:20" ht="19.5" hidden="1" customHeight="1" thickBot="1" x14ac:dyDescent="0.3">
      <c r="A65" s="15" t="s">
        <v>41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4"/>
      <c r="S65" s="4"/>
      <c r="T65" s="6" t="e">
        <f t="shared" si="43"/>
        <v>#DIV/0!</v>
      </c>
    </row>
    <row r="66" spans="1:20" ht="19.5" hidden="1" customHeight="1" thickBot="1" x14ac:dyDescent="0.3">
      <c r="A66" s="15" t="s">
        <v>42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4"/>
      <c r="S66" s="4"/>
      <c r="T66" s="6" t="e">
        <f t="shared" si="43"/>
        <v>#DIV/0!</v>
      </c>
    </row>
    <row r="67" spans="1:20" ht="19.5" hidden="1" customHeight="1" thickBot="1" x14ac:dyDescent="0.3">
      <c r="A67" s="17" t="s">
        <v>41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6" t="e">
        <f t="shared" si="43"/>
        <v>#DIV/0!</v>
      </c>
    </row>
    <row r="68" spans="1:20" ht="19.5" hidden="1" customHeight="1" thickBot="1" x14ac:dyDescent="0.3">
      <c r="A68" s="15" t="s">
        <v>43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4"/>
      <c r="S68" s="4"/>
      <c r="T68" s="6" t="e">
        <f t="shared" si="43"/>
        <v>#DIV/0!</v>
      </c>
    </row>
    <row r="69" spans="1:20" ht="19.5" hidden="1" customHeight="1" thickBot="1" x14ac:dyDescent="0.3">
      <c r="A69" s="15" t="s">
        <v>44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4"/>
      <c r="S69" s="4"/>
      <c r="T69" s="6" t="e">
        <f t="shared" si="43"/>
        <v>#DIV/0!</v>
      </c>
    </row>
    <row r="70" spans="1:20" ht="19.5" hidden="1" customHeight="1" thickBot="1" x14ac:dyDescent="0.3">
      <c r="A70" s="17" t="s">
        <v>45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6" t="e">
        <f t="shared" si="43"/>
        <v>#DIV/0!</v>
      </c>
    </row>
    <row r="71" spans="1:20" ht="19.5" hidden="1" customHeight="1" thickBot="1" x14ac:dyDescent="0.3">
      <c r="A71" s="15" t="s">
        <v>46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4"/>
      <c r="S71" s="4"/>
      <c r="T71" s="6" t="e">
        <f t="shared" si="43"/>
        <v>#DIV/0!</v>
      </c>
    </row>
    <row r="72" spans="1:20" ht="19.5" hidden="1" customHeight="1" thickBot="1" x14ac:dyDescent="0.3">
      <c r="A72" s="15" t="s">
        <v>47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4"/>
      <c r="S72" s="4"/>
      <c r="T72" s="6" t="e">
        <f t="shared" si="43"/>
        <v>#DIV/0!</v>
      </c>
    </row>
    <row r="73" spans="1:20" ht="19.5" hidden="1" customHeight="1" thickBot="1" x14ac:dyDescent="0.3">
      <c r="A73" s="15" t="s">
        <v>48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4"/>
      <c r="S73" s="4"/>
      <c r="T73" s="6" t="e">
        <f t="shared" si="43"/>
        <v>#DIV/0!</v>
      </c>
    </row>
    <row r="74" spans="1:20" ht="19.5" hidden="1" customHeight="1" thickBot="1" x14ac:dyDescent="0.3">
      <c r="A74" s="15" t="s">
        <v>49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4"/>
      <c r="S74" s="4"/>
      <c r="T74" s="6" t="e">
        <f t="shared" si="43"/>
        <v>#DIV/0!</v>
      </c>
    </row>
    <row r="75" spans="1:20" ht="20.100000000000001" customHeight="1" thickBot="1" x14ac:dyDescent="0.3">
      <c r="A75" s="15" t="s">
        <v>50</v>
      </c>
      <c r="B75" s="5">
        <v>31</v>
      </c>
      <c r="C75" s="5">
        <v>43</v>
      </c>
      <c r="D75" s="5">
        <v>31</v>
      </c>
      <c r="E75" s="5">
        <v>41</v>
      </c>
      <c r="F75" s="5">
        <v>31</v>
      </c>
      <c r="G75" s="5">
        <v>50</v>
      </c>
      <c r="H75" s="5">
        <v>31</v>
      </c>
      <c r="I75" s="5">
        <v>22</v>
      </c>
      <c r="J75" s="5">
        <v>31</v>
      </c>
      <c r="K75" s="5">
        <v>23</v>
      </c>
      <c r="L75" s="5">
        <v>31</v>
      </c>
      <c r="M75" s="5">
        <v>36</v>
      </c>
      <c r="N75" s="5">
        <v>31</v>
      </c>
      <c r="O75" s="5">
        <v>30</v>
      </c>
      <c r="P75" s="5">
        <v>31</v>
      </c>
      <c r="Q75" s="5">
        <v>54</v>
      </c>
      <c r="R75" s="10">
        <f>B75*8</f>
        <v>248</v>
      </c>
      <c r="S75" s="11">
        <f>C75+E75+G75+I75+K75+M75+O75+Q75</f>
        <v>299</v>
      </c>
      <c r="T75" s="6">
        <f t="shared" si="43"/>
        <v>0.20564516129032259</v>
      </c>
    </row>
    <row r="76" spans="1:20" ht="18" customHeight="1" thickBot="1" x14ac:dyDescent="0.3">
      <c r="A76" s="17" t="s">
        <v>51</v>
      </c>
      <c r="B76" s="4">
        <f t="shared" ref="B76:C76" si="60">SUM(B75)</f>
        <v>31</v>
      </c>
      <c r="C76" s="4">
        <f t="shared" si="60"/>
        <v>43</v>
      </c>
      <c r="D76" s="4">
        <f t="shared" ref="D76:E76" si="61">SUM(D75)</f>
        <v>31</v>
      </c>
      <c r="E76" s="4">
        <f t="shared" si="61"/>
        <v>41</v>
      </c>
      <c r="F76" s="4">
        <f t="shared" ref="F76:I76" si="62">SUM(F75)</f>
        <v>31</v>
      </c>
      <c r="G76" s="4">
        <f t="shared" si="62"/>
        <v>50</v>
      </c>
      <c r="H76" s="4">
        <f t="shared" si="62"/>
        <v>31</v>
      </c>
      <c r="I76" s="4">
        <f t="shared" si="62"/>
        <v>22</v>
      </c>
      <c r="J76" s="4">
        <f t="shared" ref="J76:K76" si="63">SUM(J75)</f>
        <v>31</v>
      </c>
      <c r="K76" s="4">
        <f t="shared" si="63"/>
        <v>23</v>
      </c>
      <c r="L76" s="4">
        <f t="shared" ref="L76:O76" si="64">SUM(L75)</f>
        <v>31</v>
      </c>
      <c r="M76" s="4">
        <f t="shared" si="64"/>
        <v>36</v>
      </c>
      <c r="N76" s="4">
        <f t="shared" si="64"/>
        <v>31</v>
      </c>
      <c r="O76" s="4">
        <f t="shared" si="64"/>
        <v>30</v>
      </c>
      <c r="P76" s="4">
        <f t="shared" ref="P76:Q76" si="65">SUM(P75)</f>
        <v>31</v>
      </c>
      <c r="Q76" s="4">
        <f t="shared" si="65"/>
        <v>54</v>
      </c>
      <c r="R76" s="8">
        <f>SUM(R72:R75)</f>
        <v>248</v>
      </c>
      <c r="S76" s="8">
        <f>SUM(S72:S75)</f>
        <v>299</v>
      </c>
      <c r="T76" s="6">
        <f t="shared" si="43"/>
        <v>0.20564516129032259</v>
      </c>
    </row>
    <row r="77" spans="1:20" ht="19.5" hidden="1" customHeight="1" thickBot="1" x14ac:dyDescent="0.3">
      <c r="A77" s="15" t="s">
        <v>52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4"/>
      <c r="S77" s="4"/>
      <c r="T77" s="6" t="e">
        <f t="shared" si="43"/>
        <v>#DIV/0!</v>
      </c>
    </row>
    <row r="78" spans="1:20" ht="19.5" hidden="1" customHeight="1" thickBot="1" x14ac:dyDescent="0.3">
      <c r="A78" s="15" t="s">
        <v>53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4"/>
      <c r="S78" s="4"/>
      <c r="T78" s="6" t="e">
        <f t="shared" si="43"/>
        <v>#DIV/0!</v>
      </c>
    </row>
    <row r="79" spans="1:20" ht="25.5" thickBot="1" x14ac:dyDescent="0.3">
      <c r="A79" s="15" t="s">
        <v>54</v>
      </c>
      <c r="B79" s="5">
        <v>200</v>
      </c>
      <c r="C79" s="5">
        <v>206</v>
      </c>
      <c r="D79" s="5">
        <v>200</v>
      </c>
      <c r="E79" s="5">
        <v>165</v>
      </c>
      <c r="F79" s="5">
        <v>200</v>
      </c>
      <c r="G79" s="5">
        <v>271</v>
      </c>
      <c r="H79" s="5">
        <v>200</v>
      </c>
      <c r="I79" s="5">
        <v>121</v>
      </c>
      <c r="J79" s="5">
        <v>200</v>
      </c>
      <c r="K79" s="5">
        <v>190</v>
      </c>
      <c r="L79" s="5">
        <v>200</v>
      </c>
      <c r="M79" s="5">
        <v>244</v>
      </c>
      <c r="N79" s="5">
        <v>200</v>
      </c>
      <c r="O79" s="5">
        <v>160</v>
      </c>
      <c r="P79" s="5">
        <v>200</v>
      </c>
      <c r="Q79" s="5">
        <v>228</v>
      </c>
      <c r="R79" s="10">
        <f>B79*8</f>
        <v>1600</v>
      </c>
      <c r="S79" s="11">
        <f>C79+E79+G79+I79+K79+M79+O79+Q79</f>
        <v>1585</v>
      </c>
      <c r="T79" s="6">
        <f t="shared" si="43"/>
        <v>-9.3749999999999997E-3</v>
      </c>
    </row>
    <row r="80" spans="1:20" ht="19.5" hidden="1" customHeight="1" thickBot="1" x14ac:dyDescent="0.3">
      <c r="A80" s="15" t="s">
        <v>55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10">
        <f t="shared" ref="R79:R84" si="66">B80*7</f>
        <v>0</v>
      </c>
      <c r="S80" s="11">
        <f t="shared" ref="S79:S84" si="67">C80+E80+G80+I80+K80+M80+Q80</f>
        <v>0</v>
      </c>
      <c r="T80" s="6" t="e">
        <f t="shared" si="43"/>
        <v>#DIV/0!</v>
      </c>
    </row>
    <row r="81" spans="1:20" ht="19.5" hidden="1" customHeight="1" thickBot="1" x14ac:dyDescent="0.3">
      <c r="A81" s="15" t="s">
        <v>56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10">
        <f t="shared" si="66"/>
        <v>0</v>
      </c>
      <c r="S81" s="11">
        <f t="shared" si="67"/>
        <v>0</v>
      </c>
      <c r="T81" s="6" t="e">
        <f t="shared" si="43"/>
        <v>#DIV/0!</v>
      </c>
    </row>
    <row r="82" spans="1:20" ht="20.100000000000001" customHeight="1" thickBot="1" x14ac:dyDescent="0.3">
      <c r="A82" s="15" t="s">
        <v>29</v>
      </c>
      <c r="B82" s="5">
        <v>80</v>
      </c>
      <c r="C82" s="5">
        <v>94</v>
      </c>
      <c r="D82" s="5">
        <v>80</v>
      </c>
      <c r="E82" s="5">
        <v>180</v>
      </c>
      <c r="F82" s="5">
        <v>80</v>
      </c>
      <c r="G82" s="5">
        <v>192</v>
      </c>
      <c r="H82" s="5">
        <v>80</v>
      </c>
      <c r="I82" s="5">
        <v>78</v>
      </c>
      <c r="J82" s="5">
        <v>80</v>
      </c>
      <c r="K82" s="5">
        <v>133</v>
      </c>
      <c r="L82" s="5">
        <v>80</v>
      </c>
      <c r="M82" s="5">
        <v>135</v>
      </c>
      <c r="N82" s="5">
        <v>80</v>
      </c>
      <c r="O82" s="5">
        <v>131</v>
      </c>
      <c r="P82" s="5">
        <v>80</v>
      </c>
      <c r="Q82" s="5">
        <v>137</v>
      </c>
      <c r="R82" s="10">
        <f>B82*8</f>
        <v>640</v>
      </c>
      <c r="S82" s="11">
        <f>C82+E82+G82+I82+K82+M82+O82+Q82</f>
        <v>1080</v>
      </c>
      <c r="T82" s="6">
        <f t="shared" si="43"/>
        <v>0.6875</v>
      </c>
    </row>
    <row r="83" spans="1:20" ht="37.5" thickBot="1" x14ac:dyDescent="0.3">
      <c r="A83" s="15" t="s">
        <v>30</v>
      </c>
      <c r="B83" s="5">
        <v>20</v>
      </c>
      <c r="C83" s="5">
        <v>45</v>
      </c>
      <c r="D83" s="5">
        <v>20</v>
      </c>
      <c r="E83" s="5">
        <v>0</v>
      </c>
      <c r="F83" s="5">
        <v>20</v>
      </c>
      <c r="G83" s="5">
        <v>9</v>
      </c>
      <c r="H83" s="5">
        <v>20</v>
      </c>
      <c r="I83" s="5">
        <v>23</v>
      </c>
      <c r="J83" s="5">
        <v>20</v>
      </c>
      <c r="K83" s="5">
        <v>21</v>
      </c>
      <c r="L83" s="5">
        <v>20</v>
      </c>
      <c r="M83" s="5">
        <v>24</v>
      </c>
      <c r="N83" s="5">
        <v>20</v>
      </c>
      <c r="O83" s="5">
        <v>43</v>
      </c>
      <c r="P83" s="5">
        <v>20</v>
      </c>
      <c r="Q83" s="5">
        <v>28</v>
      </c>
      <c r="R83" s="10">
        <f>B83*8</f>
        <v>160</v>
      </c>
      <c r="S83" s="11">
        <f>C83+E83+G83+I83+K83+M83+O83+Q83</f>
        <v>193</v>
      </c>
      <c r="T83" s="6">
        <f t="shared" si="43"/>
        <v>0.20624999999999999</v>
      </c>
    </row>
    <row r="84" spans="1:20" ht="18.75" customHeight="1" thickBot="1" x14ac:dyDescent="0.3">
      <c r="A84" s="15" t="s">
        <v>31</v>
      </c>
      <c r="B84" s="5">
        <v>140</v>
      </c>
      <c r="C84" s="5">
        <v>140</v>
      </c>
      <c r="D84" s="5">
        <v>140</v>
      </c>
      <c r="E84" s="5">
        <v>88</v>
      </c>
      <c r="F84" s="5">
        <v>140</v>
      </c>
      <c r="G84" s="5">
        <v>117</v>
      </c>
      <c r="H84" s="5">
        <v>140</v>
      </c>
      <c r="I84" s="5">
        <v>95</v>
      </c>
      <c r="J84" s="5">
        <v>140</v>
      </c>
      <c r="K84" s="5">
        <v>96</v>
      </c>
      <c r="L84" s="5">
        <v>140</v>
      </c>
      <c r="M84" s="5">
        <v>97</v>
      </c>
      <c r="N84" s="5">
        <v>140</v>
      </c>
      <c r="O84" s="5">
        <v>107</v>
      </c>
      <c r="P84" s="5">
        <v>140</v>
      </c>
      <c r="Q84" s="5">
        <v>101</v>
      </c>
      <c r="R84" s="10">
        <f>B84*8</f>
        <v>1120</v>
      </c>
      <c r="S84" s="11">
        <f>C84+E84+G84+I84+K84+M84+O84+Q84</f>
        <v>841</v>
      </c>
      <c r="T84" s="6">
        <f t="shared" ref="T84:T86" si="68">(S84-R84)/R84</f>
        <v>-0.24910714285714286</v>
      </c>
    </row>
    <row r="85" spans="1:20" ht="19.5" hidden="1" customHeight="1" thickBot="1" x14ac:dyDescent="0.3">
      <c r="A85" s="15" t="s">
        <v>57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6" t="e">
        <f t="shared" si="68"/>
        <v>#DIV/0!</v>
      </c>
    </row>
    <row r="86" spans="1:20" ht="25.5" hidden="1" thickBot="1" x14ac:dyDescent="0.3">
      <c r="A86" s="15" t="s">
        <v>58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6" t="e">
        <f t="shared" si="68"/>
        <v>#DIV/0!</v>
      </c>
    </row>
    <row r="87" spans="1:20" ht="25.5" thickBot="1" x14ac:dyDescent="0.3">
      <c r="A87" s="17" t="s">
        <v>16</v>
      </c>
      <c r="B87" s="4">
        <f t="shared" ref="B87:S87" si="69">SUM(B79:B86)</f>
        <v>440</v>
      </c>
      <c r="C87" s="4">
        <f t="shared" si="69"/>
        <v>485</v>
      </c>
      <c r="D87" s="4">
        <f t="shared" ref="D87:E87" si="70">SUM(D79:D86)</f>
        <v>440</v>
      </c>
      <c r="E87" s="4">
        <f t="shared" si="70"/>
        <v>433</v>
      </c>
      <c r="F87" s="4">
        <f t="shared" ref="F87:I87" si="71">SUM(F79:F86)</f>
        <v>440</v>
      </c>
      <c r="G87" s="4">
        <f t="shared" si="71"/>
        <v>589</v>
      </c>
      <c r="H87" s="4">
        <f t="shared" si="71"/>
        <v>440</v>
      </c>
      <c r="I87" s="4">
        <f t="shared" si="71"/>
        <v>317</v>
      </c>
      <c r="J87" s="4">
        <f t="shared" ref="J87:K87" si="72">SUM(J79:J86)</f>
        <v>440</v>
      </c>
      <c r="K87" s="4">
        <f t="shared" si="72"/>
        <v>440</v>
      </c>
      <c r="L87" s="4">
        <f t="shared" ref="L87:O87" si="73">SUM(L79:L86)</f>
        <v>440</v>
      </c>
      <c r="M87" s="4">
        <f t="shared" si="73"/>
        <v>500</v>
      </c>
      <c r="N87" s="4">
        <f t="shared" si="73"/>
        <v>440</v>
      </c>
      <c r="O87" s="4">
        <f t="shared" si="73"/>
        <v>441</v>
      </c>
      <c r="P87" s="4">
        <f t="shared" ref="P87:Q87" si="74">SUM(P79:P86)</f>
        <v>440</v>
      </c>
      <c r="Q87" s="4">
        <f t="shared" si="74"/>
        <v>494</v>
      </c>
      <c r="R87" s="4">
        <f t="shared" si="69"/>
        <v>3520</v>
      </c>
      <c r="S87" s="4">
        <f t="shared" si="69"/>
        <v>3699</v>
      </c>
      <c r="T87" s="6">
        <f t="shared" ref="T87" si="75">(S87-R87)/R87</f>
        <v>5.0852272727272725E-2</v>
      </c>
    </row>
    <row r="88" spans="1:20" ht="25.5" thickBot="1" x14ac:dyDescent="0.3">
      <c r="A88" s="15" t="s">
        <v>59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4"/>
    </row>
    <row r="89" spans="1:20" ht="20.100000000000001" customHeight="1" thickBot="1" x14ac:dyDescent="0.3">
      <c r="A89" s="15" t="s">
        <v>2</v>
      </c>
      <c r="B89" s="4">
        <f t="shared" ref="B89:S89" si="76">B87+B76+B63+B58</f>
        <v>1221</v>
      </c>
      <c r="C89" s="4">
        <f t="shared" si="76"/>
        <v>1060</v>
      </c>
      <c r="D89" s="4">
        <f t="shared" ref="D89:E89" si="77">D87+D76+D63+D58</f>
        <v>1221</v>
      </c>
      <c r="E89" s="4">
        <f t="shared" si="77"/>
        <v>1360</v>
      </c>
      <c r="F89" s="4">
        <f t="shared" ref="F89:I89" si="78">F87+F76+F63+F58</f>
        <v>1221</v>
      </c>
      <c r="G89" s="4">
        <f t="shared" si="78"/>
        <v>1696</v>
      </c>
      <c r="H89" s="4">
        <f t="shared" si="78"/>
        <v>1221</v>
      </c>
      <c r="I89" s="4">
        <f t="shared" si="78"/>
        <v>1068</v>
      </c>
      <c r="J89" s="4">
        <f t="shared" ref="J89:K89" si="79">J87+J76+J63+J58</f>
        <v>1221</v>
      </c>
      <c r="K89" s="4">
        <f t="shared" si="79"/>
        <v>1266</v>
      </c>
      <c r="L89" s="4">
        <f t="shared" ref="L89:O89" si="80">L87+L76+L63+L58</f>
        <v>1221</v>
      </c>
      <c r="M89" s="4">
        <f t="shared" si="80"/>
        <v>1381</v>
      </c>
      <c r="N89" s="4">
        <f t="shared" si="80"/>
        <v>1221</v>
      </c>
      <c r="O89" s="4">
        <f t="shared" si="80"/>
        <v>1220</v>
      </c>
      <c r="P89" s="4">
        <f t="shared" ref="P89:Q89" si="81">P87+P76+P63+P58</f>
        <v>1221</v>
      </c>
      <c r="Q89" s="4">
        <f t="shared" si="81"/>
        <v>1427</v>
      </c>
      <c r="R89" s="4">
        <f t="shared" si="76"/>
        <v>9768</v>
      </c>
      <c r="S89" s="4">
        <f t="shared" si="76"/>
        <v>10478</v>
      </c>
      <c r="T89" s="6">
        <f t="shared" ref="T89" si="82">(S89-R89)/R89</f>
        <v>7.2686322686322691E-2</v>
      </c>
    </row>
    <row r="90" spans="1:20" ht="20.100000000000001" customHeight="1" x14ac:dyDescent="0.25">
      <c r="A90" s="16"/>
    </row>
    <row r="91" spans="1:20" ht="20.100000000000001" customHeight="1" thickBot="1" x14ac:dyDescent="0.3">
      <c r="A91" s="29" t="s">
        <v>17</v>
      </c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</row>
    <row r="92" spans="1:20" ht="20.100000000000001" customHeight="1" thickBot="1" x14ac:dyDescent="0.3">
      <c r="A92" s="30"/>
      <c r="B92" s="27" t="s">
        <v>1</v>
      </c>
      <c r="C92" s="28"/>
      <c r="D92" s="27" t="s">
        <v>107</v>
      </c>
      <c r="E92" s="28"/>
      <c r="F92" s="27" t="s">
        <v>109</v>
      </c>
      <c r="G92" s="28"/>
      <c r="H92" s="27" t="s">
        <v>110</v>
      </c>
      <c r="I92" s="28"/>
      <c r="J92" s="27" t="s">
        <v>111</v>
      </c>
      <c r="K92" s="28"/>
      <c r="L92" s="27" t="s">
        <v>112</v>
      </c>
      <c r="M92" s="28"/>
      <c r="N92" s="27" t="s">
        <v>113</v>
      </c>
      <c r="O92" s="28"/>
      <c r="P92" s="27" t="s">
        <v>114</v>
      </c>
      <c r="Q92" s="28"/>
      <c r="R92" s="27" t="s">
        <v>2</v>
      </c>
      <c r="S92" s="35"/>
      <c r="T92" s="28"/>
    </row>
    <row r="93" spans="1:20" ht="20.100000000000001" customHeight="1" thickBot="1" x14ac:dyDescent="0.3">
      <c r="A93" s="31"/>
      <c r="B93" s="4" t="s">
        <v>3</v>
      </c>
      <c r="C93" s="4" t="s">
        <v>4</v>
      </c>
      <c r="D93" s="4" t="s">
        <v>3</v>
      </c>
      <c r="E93" s="4" t="s">
        <v>4</v>
      </c>
      <c r="F93" s="4" t="s">
        <v>3</v>
      </c>
      <c r="G93" s="4" t="s">
        <v>4</v>
      </c>
      <c r="H93" s="4" t="s">
        <v>3</v>
      </c>
      <c r="I93" s="4" t="s">
        <v>4</v>
      </c>
      <c r="J93" s="4" t="s">
        <v>3</v>
      </c>
      <c r="K93" s="4" t="s">
        <v>4</v>
      </c>
      <c r="L93" s="4" t="s">
        <v>3</v>
      </c>
      <c r="M93" s="4" t="s">
        <v>4</v>
      </c>
      <c r="N93" s="4" t="s">
        <v>3</v>
      </c>
      <c r="O93" s="4" t="s">
        <v>4</v>
      </c>
      <c r="P93" s="4" t="s">
        <v>3</v>
      </c>
      <c r="Q93" s="4" t="s">
        <v>4</v>
      </c>
      <c r="R93" s="4" t="s">
        <v>3</v>
      </c>
      <c r="S93" s="4" t="s">
        <v>4</v>
      </c>
      <c r="T93" s="4" t="s">
        <v>5</v>
      </c>
    </row>
    <row r="94" spans="1:20" ht="25.5" thickBot="1" x14ac:dyDescent="0.3">
      <c r="A94" s="15" t="s">
        <v>19</v>
      </c>
      <c r="B94" s="5">
        <v>500</v>
      </c>
      <c r="C94" s="5">
        <v>413</v>
      </c>
      <c r="D94" s="5">
        <v>500</v>
      </c>
      <c r="E94" s="5">
        <v>416</v>
      </c>
      <c r="F94" s="5">
        <v>500</v>
      </c>
      <c r="G94" s="5">
        <v>487</v>
      </c>
      <c r="H94" s="5">
        <v>500</v>
      </c>
      <c r="I94" s="5">
        <v>482</v>
      </c>
      <c r="J94" s="5">
        <v>500</v>
      </c>
      <c r="K94" s="5">
        <v>462</v>
      </c>
      <c r="L94" s="5">
        <v>500</v>
      </c>
      <c r="M94" s="5">
        <v>441</v>
      </c>
      <c r="N94" s="5">
        <v>500</v>
      </c>
      <c r="O94" s="5">
        <v>460</v>
      </c>
      <c r="P94" s="5">
        <v>500</v>
      </c>
      <c r="Q94" s="5">
        <v>453</v>
      </c>
      <c r="R94" s="10">
        <f>B94*8</f>
        <v>4000</v>
      </c>
      <c r="S94" s="11">
        <f>C94+E94+G94+I94+K94+M94+O94+Q94</f>
        <v>3614</v>
      </c>
      <c r="T94" s="6">
        <f t="shared" ref="T94:T95" si="83">(S94-R94)/R94</f>
        <v>-9.6500000000000002E-2</v>
      </c>
    </row>
    <row r="95" spans="1:20" ht="28.5" customHeight="1" thickBot="1" x14ac:dyDescent="0.3">
      <c r="A95" s="15" t="s">
        <v>20</v>
      </c>
      <c r="B95" s="5">
        <v>172</v>
      </c>
      <c r="C95" s="5">
        <v>190</v>
      </c>
      <c r="D95" s="5">
        <v>172</v>
      </c>
      <c r="E95" s="5">
        <v>135</v>
      </c>
      <c r="F95" s="5">
        <v>172</v>
      </c>
      <c r="G95" s="5">
        <v>151</v>
      </c>
      <c r="H95" s="5">
        <v>172</v>
      </c>
      <c r="I95" s="5">
        <v>178</v>
      </c>
      <c r="J95" s="5">
        <v>172</v>
      </c>
      <c r="K95" s="5">
        <v>162</v>
      </c>
      <c r="L95" s="5">
        <v>172</v>
      </c>
      <c r="M95" s="5">
        <v>165</v>
      </c>
      <c r="N95" s="5">
        <v>172</v>
      </c>
      <c r="O95" s="5">
        <v>177</v>
      </c>
      <c r="P95" s="5">
        <v>172</v>
      </c>
      <c r="Q95" s="5">
        <v>185</v>
      </c>
      <c r="R95" s="10">
        <f>B95*8</f>
        <v>1376</v>
      </c>
      <c r="S95" s="11">
        <f>C95+E95+G95+I95+K95+M95+O95+Q95</f>
        <v>1343</v>
      </c>
      <c r="T95" s="6">
        <f t="shared" si="83"/>
        <v>-2.3982558139534885E-2</v>
      </c>
    </row>
    <row r="96" spans="1:20" ht="37.5" hidden="1" thickBot="1" x14ac:dyDescent="0.3">
      <c r="A96" s="15" t="s">
        <v>60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4"/>
      <c r="S96" s="4"/>
      <c r="T96" s="4"/>
    </row>
    <row r="97" spans="1:20" ht="37.5" hidden="1" thickBot="1" x14ac:dyDescent="0.3">
      <c r="A97" s="15" t="s">
        <v>61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4"/>
      <c r="S97" s="4"/>
      <c r="T97" s="4"/>
    </row>
    <row r="98" spans="1:20" ht="25.5" hidden="1" thickBot="1" x14ac:dyDescent="0.3">
      <c r="A98" s="15" t="s">
        <v>62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4"/>
      <c r="S98" s="4"/>
      <c r="T98" s="4"/>
    </row>
    <row r="99" spans="1:20" ht="25.5" hidden="1" thickBot="1" x14ac:dyDescent="0.3">
      <c r="A99" s="15" t="s">
        <v>63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4"/>
      <c r="S99" s="4"/>
      <c r="T99" s="4"/>
    </row>
    <row r="100" spans="1:20" ht="25.5" hidden="1" thickBot="1" x14ac:dyDescent="0.3">
      <c r="A100" s="15" t="s">
        <v>64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4"/>
      <c r="S100" s="4"/>
      <c r="T100" s="4"/>
    </row>
    <row r="101" spans="1:20" ht="19.5" hidden="1" customHeight="1" thickBot="1" x14ac:dyDescent="0.3">
      <c r="A101" s="15" t="s">
        <v>65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4"/>
      <c r="S101" s="4"/>
      <c r="T101" s="4"/>
    </row>
    <row r="102" spans="1:20" ht="19.5" hidden="1" customHeight="1" thickBot="1" x14ac:dyDescent="0.3">
      <c r="A102" s="15" t="s">
        <v>66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4"/>
      <c r="S102" s="4"/>
      <c r="T102" s="4"/>
    </row>
    <row r="103" spans="1:20" ht="20.100000000000001" customHeight="1" x14ac:dyDescent="0.25">
      <c r="A103" s="16"/>
    </row>
    <row r="104" spans="1:20" ht="0.75" customHeight="1" thickBot="1" x14ac:dyDescent="0.3">
      <c r="A104" s="29" t="s">
        <v>67</v>
      </c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</row>
    <row r="105" spans="1:20" ht="18.75" customHeight="1" thickBot="1" x14ac:dyDescent="0.3">
      <c r="A105" s="36" t="s">
        <v>108</v>
      </c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</row>
    <row r="106" spans="1:20" ht="19.5" customHeight="1" thickBot="1" x14ac:dyDescent="0.3">
      <c r="A106" s="37"/>
      <c r="B106" s="27" t="s">
        <v>1</v>
      </c>
      <c r="C106" s="28"/>
      <c r="D106" s="27" t="s">
        <v>107</v>
      </c>
      <c r="E106" s="28"/>
      <c r="F106" s="27" t="s">
        <v>109</v>
      </c>
      <c r="G106" s="28"/>
      <c r="H106" s="27" t="s">
        <v>110</v>
      </c>
      <c r="I106" s="28"/>
      <c r="J106" s="27" t="s">
        <v>111</v>
      </c>
      <c r="K106" s="28"/>
      <c r="L106" s="27" t="s">
        <v>112</v>
      </c>
      <c r="M106" s="28"/>
      <c r="N106" s="27" t="s">
        <v>113</v>
      </c>
      <c r="O106" s="28"/>
      <c r="P106" s="27" t="s">
        <v>114</v>
      </c>
      <c r="Q106" s="28"/>
      <c r="R106" s="27" t="s">
        <v>2</v>
      </c>
      <c r="S106" s="35"/>
      <c r="T106" s="28"/>
    </row>
    <row r="107" spans="1:20" ht="19.5" customHeight="1" thickBot="1" x14ac:dyDescent="0.3">
      <c r="A107" s="38"/>
      <c r="B107" s="4" t="s">
        <v>3</v>
      </c>
      <c r="C107" s="4" t="s">
        <v>4</v>
      </c>
      <c r="D107" s="4" t="s">
        <v>3</v>
      </c>
      <c r="E107" s="4" t="s">
        <v>4</v>
      </c>
      <c r="F107" s="4" t="s">
        <v>3</v>
      </c>
      <c r="G107" s="4" t="s">
        <v>4</v>
      </c>
      <c r="H107" s="4" t="s">
        <v>3</v>
      </c>
      <c r="I107" s="4" t="s">
        <v>4</v>
      </c>
      <c r="J107" s="4" t="s">
        <v>3</v>
      </c>
      <c r="K107" s="4" t="s">
        <v>4</v>
      </c>
      <c r="L107" s="4" t="s">
        <v>3</v>
      </c>
      <c r="M107" s="4" t="s">
        <v>4</v>
      </c>
      <c r="N107" s="4" t="s">
        <v>3</v>
      </c>
      <c r="O107" s="4" t="s">
        <v>4</v>
      </c>
      <c r="P107" s="4" t="s">
        <v>3</v>
      </c>
      <c r="Q107" s="4" t="s">
        <v>4</v>
      </c>
      <c r="R107" s="4" t="s">
        <v>3</v>
      </c>
      <c r="S107" s="4" t="s">
        <v>4</v>
      </c>
      <c r="T107" s="4" t="s">
        <v>5</v>
      </c>
    </row>
    <row r="108" spans="1:20" ht="19.5" customHeight="1" thickBot="1" x14ac:dyDescent="0.3">
      <c r="A108" s="24" t="s">
        <v>10</v>
      </c>
      <c r="B108" s="26">
        <v>0</v>
      </c>
      <c r="C108" s="26">
        <v>356</v>
      </c>
      <c r="D108" s="26">
        <v>0</v>
      </c>
      <c r="E108" s="26">
        <v>414</v>
      </c>
      <c r="F108" s="26">
        <v>0</v>
      </c>
      <c r="G108" s="26">
        <v>504</v>
      </c>
      <c r="H108" s="26">
        <v>0</v>
      </c>
      <c r="I108" s="26">
        <v>457</v>
      </c>
      <c r="J108" s="26">
        <v>0</v>
      </c>
      <c r="K108" s="26">
        <v>482</v>
      </c>
      <c r="L108" s="26">
        <v>0</v>
      </c>
      <c r="M108" s="26">
        <v>452</v>
      </c>
      <c r="N108" s="26">
        <v>0</v>
      </c>
      <c r="O108" s="26">
        <v>374</v>
      </c>
      <c r="P108" s="26">
        <v>0</v>
      </c>
      <c r="Q108" s="26">
        <v>374</v>
      </c>
      <c r="R108" s="10">
        <v>0</v>
      </c>
      <c r="S108" s="11">
        <f t="shared" ref="S108" si="84">C108+E108+G108+I108+K108+M108+Q108</f>
        <v>3039</v>
      </c>
      <c r="T108" s="10">
        <v>0</v>
      </c>
    </row>
    <row r="109" spans="1:20" ht="19.5" customHeight="1" thickBot="1" x14ac:dyDescent="0.3">
      <c r="A109" s="24" t="s">
        <v>11</v>
      </c>
      <c r="B109" s="26">
        <v>0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10">
        <v>0</v>
      </c>
      <c r="S109" s="10">
        <v>0</v>
      </c>
      <c r="T109" s="10">
        <v>0</v>
      </c>
    </row>
    <row r="110" spans="1:20" ht="19.5" customHeight="1" x14ac:dyDescent="0.25">
      <c r="A110" s="25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</row>
    <row r="111" spans="1:20" ht="19.5" customHeight="1" x14ac:dyDescent="0.25">
      <c r="A111" s="16"/>
    </row>
    <row r="112" spans="1:20" ht="20.100000000000001" customHeight="1" thickBot="1" x14ac:dyDescent="0.3">
      <c r="A112" s="39" t="s">
        <v>72</v>
      </c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</row>
    <row r="113" spans="1:20" ht="19.5" customHeight="1" thickBot="1" x14ac:dyDescent="0.3">
      <c r="A113" s="30"/>
      <c r="B113" s="27" t="s">
        <v>1</v>
      </c>
      <c r="C113" s="28"/>
      <c r="D113" s="27" t="s">
        <v>107</v>
      </c>
      <c r="E113" s="28"/>
      <c r="F113" s="27" t="s">
        <v>109</v>
      </c>
      <c r="G113" s="28"/>
      <c r="H113" s="27" t="s">
        <v>110</v>
      </c>
      <c r="I113" s="28"/>
      <c r="J113" s="27" t="s">
        <v>111</v>
      </c>
      <c r="K113" s="28"/>
      <c r="L113" s="27" t="s">
        <v>112</v>
      </c>
      <c r="M113" s="28"/>
      <c r="N113" s="27" t="s">
        <v>113</v>
      </c>
      <c r="O113" s="28"/>
      <c r="P113" s="27" t="s">
        <v>114</v>
      </c>
      <c r="Q113" s="28"/>
      <c r="R113" s="27" t="s">
        <v>2</v>
      </c>
      <c r="S113" s="35"/>
      <c r="T113" s="28"/>
    </row>
    <row r="114" spans="1:20" ht="19.5" customHeight="1" thickBot="1" x14ac:dyDescent="0.3">
      <c r="A114" s="31"/>
      <c r="B114" s="4" t="s">
        <v>3</v>
      </c>
      <c r="C114" s="4" t="s">
        <v>4</v>
      </c>
      <c r="D114" s="4" t="s">
        <v>3</v>
      </c>
      <c r="E114" s="4" t="s">
        <v>4</v>
      </c>
      <c r="F114" s="4" t="s">
        <v>3</v>
      </c>
      <c r="G114" s="4" t="s">
        <v>4</v>
      </c>
      <c r="H114" s="4" t="s">
        <v>3</v>
      </c>
      <c r="I114" s="4" t="s">
        <v>4</v>
      </c>
      <c r="J114" s="4" t="s">
        <v>3</v>
      </c>
      <c r="K114" s="4" t="s">
        <v>4</v>
      </c>
      <c r="L114" s="4" t="s">
        <v>3</v>
      </c>
      <c r="M114" s="4" t="s">
        <v>4</v>
      </c>
      <c r="N114" s="4" t="s">
        <v>3</v>
      </c>
      <c r="O114" s="4" t="s">
        <v>4</v>
      </c>
      <c r="P114" s="4" t="s">
        <v>3</v>
      </c>
      <c r="Q114" s="4" t="s">
        <v>4</v>
      </c>
      <c r="R114" s="4" t="s">
        <v>3</v>
      </c>
      <c r="S114" s="4" t="s">
        <v>4</v>
      </c>
      <c r="T114" s="4" t="s">
        <v>5</v>
      </c>
    </row>
    <row r="115" spans="1:20" ht="19.5" customHeight="1" thickBot="1" x14ac:dyDescent="0.3">
      <c r="A115" s="21" t="s">
        <v>73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4">
        <v>0</v>
      </c>
      <c r="S115" s="10">
        <f>C115</f>
        <v>0</v>
      </c>
      <c r="T115" s="4">
        <v>0</v>
      </c>
    </row>
    <row r="116" spans="1:20" ht="19.5" customHeight="1" thickBot="1" x14ac:dyDescent="0.3">
      <c r="A116" s="21" t="s">
        <v>74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4">
        <v>0</v>
      </c>
      <c r="S116" s="10">
        <f t="shared" ref="S116:S149" si="85">C116</f>
        <v>0</v>
      </c>
      <c r="T116" s="4">
        <v>0</v>
      </c>
    </row>
    <row r="117" spans="1:20" ht="19.5" customHeight="1" thickBot="1" x14ac:dyDescent="0.3">
      <c r="A117" s="21" t="s">
        <v>75</v>
      </c>
      <c r="B117" s="5">
        <v>0</v>
      </c>
      <c r="C117" s="5">
        <v>1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4">
        <v>0</v>
      </c>
      <c r="S117" s="10">
        <f t="shared" si="85"/>
        <v>1</v>
      </c>
      <c r="T117" s="4">
        <v>0</v>
      </c>
    </row>
    <row r="118" spans="1:20" ht="19.5" customHeight="1" thickBot="1" x14ac:dyDescent="0.3">
      <c r="A118" s="21" t="s">
        <v>76</v>
      </c>
      <c r="B118" s="2">
        <v>0</v>
      </c>
      <c r="C118" s="2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4">
        <v>0</v>
      </c>
      <c r="S118" s="10">
        <f t="shared" si="85"/>
        <v>0</v>
      </c>
      <c r="T118" s="4">
        <v>0</v>
      </c>
    </row>
    <row r="119" spans="1:20" ht="19.5" customHeight="1" thickBot="1" x14ac:dyDescent="0.3">
      <c r="A119" s="21" t="s">
        <v>77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4">
        <v>0</v>
      </c>
      <c r="S119" s="10">
        <f t="shared" si="85"/>
        <v>0</v>
      </c>
      <c r="T119" s="4">
        <v>0</v>
      </c>
    </row>
    <row r="120" spans="1:20" ht="19.5" customHeight="1" thickBot="1" x14ac:dyDescent="0.3">
      <c r="A120" s="21" t="s">
        <v>78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4">
        <v>0</v>
      </c>
      <c r="S120" s="10">
        <f t="shared" si="85"/>
        <v>0</v>
      </c>
      <c r="T120" s="4">
        <v>0</v>
      </c>
    </row>
    <row r="121" spans="1:20" ht="19.5" customHeight="1" thickBot="1" x14ac:dyDescent="0.3">
      <c r="A121" s="21" t="s">
        <v>79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4">
        <v>0</v>
      </c>
      <c r="S121" s="10">
        <f t="shared" si="85"/>
        <v>0</v>
      </c>
      <c r="T121" s="4">
        <v>0</v>
      </c>
    </row>
    <row r="122" spans="1:20" ht="19.5" customHeight="1" thickBot="1" x14ac:dyDescent="0.3">
      <c r="A122" s="21" t="s">
        <v>80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4">
        <v>0</v>
      </c>
      <c r="S122" s="10">
        <f t="shared" si="85"/>
        <v>0</v>
      </c>
      <c r="T122" s="4">
        <v>0</v>
      </c>
    </row>
    <row r="123" spans="1:20" ht="19.5" customHeight="1" thickBot="1" x14ac:dyDescent="0.3">
      <c r="A123" s="21" t="s">
        <v>81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4">
        <v>0</v>
      </c>
      <c r="S123" s="10">
        <f t="shared" si="85"/>
        <v>0</v>
      </c>
      <c r="T123" s="4">
        <v>0</v>
      </c>
    </row>
    <row r="124" spans="1:20" ht="15" customHeight="1" thickBot="1" x14ac:dyDescent="0.3">
      <c r="A124" s="22" t="s">
        <v>82</v>
      </c>
      <c r="B124" s="4">
        <v>0</v>
      </c>
      <c r="C124" s="4">
        <v>1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10">
        <f t="shared" si="85"/>
        <v>1</v>
      </c>
      <c r="T124" s="4">
        <v>0</v>
      </c>
    </row>
    <row r="125" spans="1:20" ht="25.5" thickBot="1" x14ac:dyDescent="0.3">
      <c r="A125" s="21" t="s">
        <v>83</v>
      </c>
      <c r="B125" s="5">
        <v>0</v>
      </c>
      <c r="C125" s="5">
        <v>1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4">
        <v>0</v>
      </c>
      <c r="S125" s="10">
        <f t="shared" si="85"/>
        <v>1</v>
      </c>
      <c r="T125" s="4">
        <v>0</v>
      </c>
    </row>
    <row r="126" spans="1:20" ht="25.5" thickBot="1" x14ac:dyDescent="0.3">
      <c r="A126" s="21" t="s">
        <v>84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4">
        <v>0</v>
      </c>
      <c r="S126" s="10">
        <f t="shared" si="85"/>
        <v>0</v>
      </c>
      <c r="T126" s="4">
        <v>0</v>
      </c>
    </row>
    <row r="127" spans="1:20" ht="37.5" thickBot="1" x14ac:dyDescent="0.3">
      <c r="A127" s="21" t="s">
        <v>85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4">
        <v>0</v>
      </c>
      <c r="S127" s="10">
        <f t="shared" si="85"/>
        <v>0</v>
      </c>
      <c r="T127" s="4">
        <v>0</v>
      </c>
    </row>
    <row r="128" spans="1:20" ht="37.5" thickBot="1" x14ac:dyDescent="0.3">
      <c r="A128" s="21" t="s">
        <v>86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4">
        <v>0</v>
      </c>
      <c r="S128" s="10">
        <f t="shared" si="85"/>
        <v>0</v>
      </c>
      <c r="T128" s="4">
        <v>0</v>
      </c>
    </row>
    <row r="129" spans="1:21" ht="37.5" thickBot="1" x14ac:dyDescent="0.3">
      <c r="A129" s="21" t="s">
        <v>87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4">
        <v>0</v>
      </c>
      <c r="S129" s="10">
        <f t="shared" si="85"/>
        <v>0</v>
      </c>
      <c r="T129" s="4">
        <v>0</v>
      </c>
    </row>
    <row r="130" spans="1:21" ht="37.5" thickBot="1" x14ac:dyDescent="0.3">
      <c r="A130" s="21" t="s">
        <v>88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4">
        <v>0</v>
      </c>
      <c r="S130" s="10">
        <f t="shared" si="85"/>
        <v>0</v>
      </c>
      <c r="T130" s="4">
        <v>0</v>
      </c>
    </row>
    <row r="131" spans="1:21" ht="15.75" thickBot="1" x14ac:dyDescent="0.3">
      <c r="A131" s="22" t="s">
        <v>89</v>
      </c>
      <c r="B131" s="4">
        <v>0</v>
      </c>
      <c r="C131" s="4">
        <v>1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10">
        <f t="shared" si="85"/>
        <v>1</v>
      </c>
      <c r="T131" s="4">
        <v>0</v>
      </c>
    </row>
    <row r="132" spans="1:21" ht="37.5" thickBot="1" x14ac:dyDescent="0.3">
      <c r="A132" s="21" t="s">
        <v>90</v>
      </c>
      <c r="B132" s="5">
        <v>0</v>
      </c>
      <c r="C132" s="5">
        <v>1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4">
        <v>0</v>
      </c>
      <c r="S132" s="10">
        <f t="shared" si="85"/>
        <v>1</v>
      </c>
      <c r="T132" s="4">
        <v>0</v>
      </c>
    </row>
    <row r="133" spans="1:21" ht="49.5" thickBot="1" x14ac:dyDescent="0.3">
      <c r="A133" s="21" t="s">
        <v>91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4">
        <v>0</v>
      </c>
      <c r="S133" s="10">
        <f t="shared" si="85"/>
        <v>0</v>
      </c>
      <c r="T133" s="4">
        <v>0</v>
      </c>
    </row>
    <row r="134" spans="1:21" ht="49.5" thickBot="1" x14ac:dyDescent="0.3">
      <c r="A134" s="21" t="s">
        <v>92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4">
        <v>0</v>
      </c>
      <c r="S134" s="10">
        <f t="shared" si="85"/>
        <v>0</v>
      </c>
      <c r="T134" s="4">
        <v>0</v>
      </c>
    </row>
    <row r="135" spans="1:21" ht="49.5" thickBot="1" x14ac:dyDescent="0.3">
      <c r="A135" s="21" t="s">
        <v>93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4">
        <v>0</v>
      </c>
      <c r="S135" s="10">
        <f t="shared" si="85"/>
        <v>0</v>
      </c>
      <c r="T135" s="4">
        <v>0</v>
      </c>
    </row>
    <row r="136" spans="1:21" ht="15.75" thickBot="1" x14ac:dyDescent="0.3">
      <c r="A136" s="22" t="s">
        <v>94</v>
      </c>
      <c r="B136" s="4">
        <v>0</v>
      </c>
      <c r="C136" s="4">
        <v>1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10">
        <f t="shared" si="85"/>
        <v>1</v>
      </c>
      <c r="T136" s="4">
        <v>0</v>
      </c>
    </row>
    <row r="137" spans="1:21" ht="25.5" thickBot="1" x14ac:dyDescent="0.3">
      <c r="A137" s="21" t="s">
        <v>95</v>
      </c>
      <c r="B137" s="5">
        <v>0</v>
      </c>
      <c r="C137" s="5">
        <v>13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4">
        <v>0</v>
      </c>
      <c r="S137" s="10">
        <f t="shared" si="85"/>
        <v>13</v>
      </c>
      <c r="T137" s="4">
        <v>0</v>
      </c>
    </row>
    <row r="138" spans="1:21" ht="37.5" thickBot="1" x14ac:dyDescent="0.3">
      <c r="A138" s="21" t="s">
        <v>96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4">
        <v>0</v>
      </c>
      <c r="S138" s="10">
        <f t="shared" si="85"/>
        <v>0</v>
      </c>
      <c r="T138" s="4">
        <v>0</v>
      </c>
    </row>
    <row r="139" spans="1:21" ht="37.5" thickBot="1" x14ac:dyDescent="0.3">
      <c r="A139" s="21" t="s">
        <v>97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4">
        <v>0</v>
      </c>
      <c r="S139" s="10">
        <f t="shared" si="85"/>
        <v>0</v>
      </c>
      <c r="T139" s="4">
        <v>0</v>
      </c>
    </row>
    <row r="140" spans="1:21" ht="15.75" thickBot="1" x14ac:dyDescent="0.3">
      <c r="A140" s="22" t="s">
        <v>98</v>
      </c>
      <c r="B140" s="4">
        <v>0</v>
      </c>
      <c r="C140" s="4">
        <v>13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10">
        <f t="shared" si="85"/>
        <v>13</v>
      </c>
      <c r="T140" s="4">
        <v>0</v>
      </c>
    </row>
    <row r="141" spans="1:21" ht="25.5" thickBot="1" x14ac:dyDescent="0.3">
      <c r="A141" s="21" t="s">
        <v>99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4">
        <v>0</v>
      </c>
      <c r="S141" s="10">
        <f t="shared" si="85"/>
        <v>0</v>
      </c>
      <c r="T141" s="4">
        <v>0</v>
      </c>
    </row>
    <row r="142" spans="1:21" ht="25.5" thickBot="1" x14ac:dyDescent="0.3">
      <c r="A142" s="21" t="s">
        <v>100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4">
        <v>0</v>
      </c>
      <c r="S142" s="10">
        <f t="shared" si="85"/>
        <v>0</v>
      </c>
      <c r="T142" s="4">
        <v>0</v>
      </c>
      <c r="U142" s="23"/>
    </row>
    <row r="143" spans="1:21" ht="37.5" thickBot="1" x14ac:dyDescent="0.3">
      <c r="A143" s="21" t="s">
        <v>101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4">
        <v>0</v>
      </c>
      <c r="S143" s="10">
        <f t="shared" si="85"/>
        <v>0</v>
      </c>
      <c r="T143" s="4">
        <v>0</v>
      </c>
    </row>
    <row r="144" spans="1:21" ht="25.5" thickBot="1" x14ac:dyDescent="0.3">
      <c r="A144" s="21" t="s">
        <v>102</v>
      </c>
      <c r="B144" s="5">
        <v>0</v>
      </c>
      <c r="C144" s="5">
        <v>6</v>
      </c>
      <c r="D144" s="5">
        <v>0</v>
      </c>
      <c r="E144" s="5">
        <v>6</v>
      </c>
      <c r="F144" s="5">
        <v>0</v>
      </c>
      <c r="G144" s="5">
        <v>6</v>
      </c>
      <c r="H144" s="5">
        <v>0</v>
      </c>
      <c r="I144" s="5">
        <v>6</v>
      </c>
      <c r="J144" s="5">
        <v>0</v>
      </c>
      <c r="K144" s="5">
        <v>6</v>
      </c>
      <c r="L144" s="5">
        <v>0</v>
      </c>
      <c r="M144" s="5">
        <v>6</v>
      </c>
      <c r="N144" s="5">
        <v>0</v>
      </c>
      <c r="O144" s="5">
        <v>6</v>
      </c>
      <c r="P144" s="5">
        <v>0</v>
      </c>
      <c r="Q144" s="5">
        <v>6</v>
      </c>
      <c r="R144" s="4">
        <v>0</v>
      </c>
      <c r="S144" s="10">
        <f t="shared" si="85"/>
        <v>6</v>
      </c>
      <c r="T144" s="4">
        <v>0</v>
      </c>
    </row>
    <row r="145" spans="1:20" ht="25.5" thickBot="1" x14ac:dyDescent="0.3">
      <c r="A145" s="21" t="s">
        <v>103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4">
        <v>0</v>
      </c>
      <c r="S145" s="10">
        <f t="shared" si="85"/>
        <v>0</v>
      </c>
      <c r="T145" s="4">
        <v>0</v>
      </c>
    </row>
    <row r="146" spans="1:20" ht="25.5" thickBot="1" x14ac:dyDescent="0.3">
      <c r="A146" s="21" t="s">
        <v>104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4">
        <v>0</v>
      </c>
      <c r="S146" s="10">
        <f t="shared" si="85"/>
        <v>0</v>
      </c>
      <c r="T146" s="4">
        <v>0</v>
      </c>
    </row>
    <row r="147" spans="1:20" ht="25.5" thickBot="1" x14ac:dyDescent="0.3">
      <c r="A147" s="21" t="s">
        <v>105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4">
        <v>0</v>
      </c>
      <c r="S147" s="10">
        <f t="shared" si="85"/>
        <v>0</v>
      </c>
      <c r="T147" s="4">
        <v>0</v>
      </c>
    </row>
    <row r="148" spans="1:20" ht="15.75" thickBot="1" x14ac:dyDescent="0.3">
      <c r="A148" s="22" t="s">
        <v>106</v>
      </c>
      <c r="B148" s="4">
        <v>0</v>
      </c>
      <c r="C148" s="4">
        <v>6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10">
        <f t="shared" si="85"/>
        <v>6</v>
      </c>
      <c r="T148" s="4">
        <v>0</v>
      </c>
    </row>
    <row r="149" spans="1:20" ht="15.75" thickBot="1" x14ac:dyDescent="0.3">
      <c r="A149" s="15" t="s">
        <v>2</v>
      </c>
      <c r="B149" s="5">
        <v>0</v>
      </c>
      <c r="C149" s="5">
        <v>22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4">
        <v>0</v>
      </c>
      <c r="S149" s="10">
        <f t="shared" si="85"/>
        <v>22</v>
      </c>
      <c r="T149" s="4">
        <v>0</v>
      </c>
    </row>
    <row r="150" spans="1:20" x14ac:dyDescent="0.25">
      <c r="A150" s="16"/>
    </row>
    <row r="152" spans="1:20" x14ac:dyDescent="0.25">
      <c r="A152" s="18" t="s">
        <v>18</v>
      </c>
    </row>
  </sheetData>
  <mergeCells count="102">
    <mergeCell ref="N20:O20"/>
    <mergeCell ref="N31:O31"/>
    <mergeCell ref="N37:O37"/>
    <mergeCell ref="N43:O43"/>
    <mergeCell ref="N50:O50"/>
    <mergeCell ref="L37:M37"/>
    <mergeCell ref="L43:M43"/>
    <mergeCell ref="L50:M50"/>
    <mergeCell ref="A30:T30"/>
    <mergeCell ref="A31:A32"/>
    <mergeCell ref="B31:C31"/>
    <mergeCell ref="R50:T50"/>
    <mergeCell ref="R43:T43"/>
    <mergeCell ref="F37:G37"/>
    <mergeCell ref="F43:G43"/>
    <mergeCell ref="F50:G50"/>
    <mergeCell ref="B43:C43"/>
    <mergeCell ref="L92:M92"/>
    <mergeCell ref="A113:A114"/>
    <mergeCell ref="B113:C113"/>
    <mergeCell ref="R92:T92"/>
    <mergeCell ref="A104:T104"/>
    <mergeCell ref="L106:M106"/>
    <mergeCell ref="L113:M113"/>
    <mergeCell ref="B92:C92"/>
    <mergeCell ref="N92:O92"/>
    <mergeCell ref="N106:O106"/>
    <mergeCell ref="N113:O113"/>
    <mergeCell ref="A37:A38"/>
    <mergeCell ref="B37:C37"/>
    <mergeCell ref="R37:T37"/>
    <mergeCell ref="A42:T42"/>
    <mergeCell ref="R113:T113"/>
    <mergeCell ref="A112:T112"/>
    <mergeCell ref="J113:K113"/>
    <mergeCell ref="J37:K37"/>
    <mergeCell ref="J43:K43"/>
    <mergeCell ref="J50:K50"/>
    <mergeCell ref="J92:K92"/>
    <mergeCell ref="J106:K106"/>
    <mergeCell ref="A49:T49"/>
    <mergeCell ref="A50:A51"/>
    <mergeCell ref="B50:C50"/>
    <mergeCell ref="A43:A44"/>
    <mergeCell ref="D50:E50"/>
    <mergeCell ref="D92:E92"/>
    <mergeCell ref="D113:E113"/>
    <mergeCell ref="A105:T105"/>
    <mergeCell ref="A106:A107"/>
    <mergeCell ref="B106:C106"/>
    <mergeCell ref="D106:E106"/>
    <mergeCell ref="R106:T106"/>
    <mergeCell ref="D20:E20"/>
    <mergeCell ref="D31:E31"/>
    <mergeCell ref="R20:T20"/>
    <mergeCell ref="A19:T19"/>
    <mergeCell ref="A20:A21"/>
    <mergeCell ref="B20:C20"/>
    <mergeCell ref="R31:T31"/>
    <mergeCell ref="J20:K20"/>
    <mergeCell ref="J31:K31"/>
    <mergeCell ref="H20:I20"/>
    <mergeCell ref="H31:I31"/>
    <mergeCell ref="F20:G20"/>
    <mergeCell ref="F31:G31"/>
    <mergeCell ref="P20:Q20"/>
    <mergeCell ref="L20:M20"/>
    <mergeCell ref="L31:M31"/>
    <mergeCell ref="A4:T4"/>
    <mergeCell ref="A5:T5"/>
    <mergeCell ref="A6:C6"/>
    <mergeCell ref="A8:A9"/>
    <mergeCell ref="B8:C8"/>
    <mergeCell ref="R8:T8"/>
    <mergeCell ref="H8:I8"/>
    <mergeCell ref="L8:M8"/>
    <mergeCell ref="F8:G8"/>
    <mergeCell ref="P8:Q8"/>
    <mergeCell ref="D8:E8"/>
    <mergeCell ref="J8:K8"/>
    <mergeCell ref="N8:O8"/>
    <mergeCell ref="F92:G92"/>
    <mergeCell ref="F106:G106"/>
    <mergeCell ref="F113:G113"/>
    <mergeCell ref="A36:T36"/>
    <mergeCell ref="A91:T91"/>
    <mergeCell ref="A92:A93"/>
    <mergeCell ref="H113:I113"/>
    <mergeCell ref="H37:I37"/>
    <mergeCell ref="H43:I43"/>
    <mergeCell ref="H50:I50"/>
    <mergeCell ref="H92:I92"/>
    <mergeCell ref="H106:I106"/>
    <mergeCell ref="P106:Q106"/>
    <mergeCell ref="P113:Q113"/>
    <mergeCell ref="D37:E37"/>
    <mergeCell ref="D43:E43"/>
    <mergeCell ref="P31:Q31"/>
    <mergeCell ref="P37:Q37"/>
    <mergeCell ref="P43:Q43"/>
    <mergeCell ref="P50:Q50"/>
    <mergeCell ref="P92:Q92"/>
  </mergeCells>
  <pageMargins left="0.39370078740157483" right="0.39370078740157483" top="0.19685039370078741" bottom="0.11811023622047245" header="0" footer="0"/>
  <pageSetup paperSize="9"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Atividades e Resultados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Solange Moreira Lima</dc:creator>
  <cp:lastModifiedBy>Miriam Junko Kimoto Watanabe</cp:lastModifiedBy>
  <cp:lastPrinted>2026-09-11T22:45:05Z</cp:lastPrinted>
  <dcterms:created xsi:type="dcterms:W3CDTF">2020-12-14T19:05:34Z</dcterms:created>
  <dcterms:modified xsi:type="dcterms:W3CDTF">2026-09-11T22:45:12Z</dcterms:modified>
</cp:coreProperties>
</file>